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olive\契約検査課$\検査係\35 工事成績評定見直し\R7.4.1～適用　成績評定\R7.4～_成績評定（土木・港湾）（週休2日適用工事）\R7.4.1～週休2日適用工事様式（自動計算）\"/>
    </mc:Choice>
  </mc:AlternateContent>
  <bookViews>
    <workbookView xWindow="0" yWindow="0" windowWidth="28800" windowHeight="11835" tabRatio="830" activeTab="1"/>
  </bookViews>
  <sheets>
    <sheet name="説明" sheetId="68" r:id="rId1"/>
    <sheet name="工事成績評定表" sheetId="61" r:id="rId2"/>
    <sheet name="主任監督員１" sheetId="66" r:id="rId3"/>
    <sheet name="主任監督員２" sheetId="67" r:id="rId4"/>
    <sheet name="総括監督員" sheetId="65" r:id="rId5"/>
    <sheet name="検査員1（施工）" sheetId="63" r:id="rId6"/>
    <sheet name="検査員2（出来形）" sheetId="64" r:id="rId7"/>
  </sheets>
  <definedNames>
    <definedName name="_xlnm.Print_Area" localSheetId="5">'検査員1（施工）'!$A$1:$K$149</definedName>
    <definedName name="_xlnm.Print_Area" localSheetId="6">'検査員2（出来形）'!$A$1:$M$45</definedName>
    <definedName name="_xlnm.Print_Area" localSheetId="1">工事成績評定表!$A$1:$AW$41</definedName>
    <definedName name="_xlnm.Print_Area" localSheetId="2">主任監督員１!$A$1:$M$188</definedName>
    <definedName name="_xlnm.Print_Area" localSheetId="3">主任監督員２!$A$1:$M$55</definedName>
    <definedName name="_xlnm.Print_Area" localSheetId="4">総括監督員!$A$1:$J$323</definedName>
    <definedName name="なし">工事成績評定表!$AY$44:$AZ$44</definedName>
    <definedName name="まる">工事成績評定表!$AY$43:$AZ$43</definedName>
    <definedName name="工種">#REF!</definedName>
  </definedNames>
  <calcPr calcId="152511"/>
</workbook>
</file>

<file path=xl/calcChain.xml><?xml version="1.0" encoding="utf-8"?>
<calcChain xmlns="http://schemas.openxmlformats.org/spreadsheetml/2006/main">
  <c r="P45" i="67" l="1"/>
  <c r="P44" i="67" s="1"/>
  <c r="O40" i="67" l="1"/>
  <c r="M291" i="65" l="1"/>
  <c r="C27" i="65"/>
  <c r="O45" i="67"/>
  <c r="O44" i="67" s="1"/>
  <c r="L207" i="65" l="1"/>
  <c r="L198" i="65"/>
  <c r="M198" i="65" s="1"/>
  <c r="F204" i="65" s="1"/>
  <c r="L188" i="65"/>
  <c r="M188" i="65" s="1"/>
  <c r="F203" i="65" s="1"/>
  <c r="L165" i="65"/>
  <c r="M165" i="65" s="1"/>
  <c r="F202" i="65" s="1"/>
  <c r="L132" i="65" l="1"/>
  <c r="M132" i="65" s="1"/>
  <c r="F201" i="65" s="1"/>
  <c r="F206" i="65" l="1"/>
  <c r="C249" i="65"/>
  <c r="J260" i="65" s="1"/>
  <c r="P99" i="63" l="1"/>
  <c r="N99" i="63"/>
  <c r="P93" i="63"/>
  <c r="N93" i="63"/>
  <c r="N51" i="63" l="1"/>
  <c r="P19" i="63"/>
  <c r="N19" i="63"/>
  <c r="R19" i="63" l="1"/>
  <c r="O38" i="67"/>
  <c r="O39" i="67"/>
  <c r="P42" i="67" l="1"/>
  <c r="P47" i="67" s="1"/>
  <c r="O42" i="67"/>
  <c r="O47" i="67" s="1"/>
  <c r="E47" i="67"/>
  <c r="BA17" i="61" l="1"/>
  <c r="BA18" i="61"/>
  <c r="O167" i="66"/>
  <c r="T167" i="66" s="1"/>
  <c r="R152" i="66"/>
  <c r="P152" i="66"/>
  <c r="O151" i="66"/>
  <c r="R133" i="66"/>
  <c r="P133" i="66"/>
  <c r="O132" i="66"/>
  <c r="R99" i="66"/>
  <c r="P99" i="66"/>
  <c r="O98" i="66"/>
  <c r="R79" i="66"/>
  <c r="P79" i="66"/>
  <c r="O78" i="66"/>
  <c r="R51" i="66"/>
  <c r="P51" i="66"/>
  <c r="O50" i="66"/>
  <c r="R20" i="66"/>
  <c r="P20" i="66"/>
  <c r="O19" i="66"/>
  <c r="T51" i="66" l="1"/>
  <c r="U51" i="66" s="1"/>
  <c r="C52" i="66" s="1"/>
  <c r="T99" i="66"/>
  <c r="U99" i="66" s="1"/>
  <c r="V99" i="66" s="1"/>
  <c r="O84" i="66" s="1"/>
  <c r="BA13" i="61" s="1"/>
  <c r="T152" i="66"/>
  <c r="U152" i="66" s="1"/>
  <c r="C153" i="66" s="1"/>
  <c r="T133" i="66"/>
  <c r="U133" i="66" s="1"/>
  <c r="V133" i="66" s="1"/>
  <c r="T20" i="66"/>
  <c r="U20" i="66" s="1"/>
  <c r="V20" i="66" s="1"/>
  <c r="O4" i="66" s="1"/>
  <c r="BA10" i="61" s="1"/>
  <c r="T79" i="66"/>
  <c r="U79" i="66" s="1"/>
  <c r="C80" i="66" s="1"/>
  <c r="Q167" i="66"/>
  <c r="BA16" i="61"/>
  <c r="R167" i="66"/>
  <c r="S167" i="66"/>
  <c r="P167" i="66"/>
  <c r="V51" i="66" l="1"/>
  <c r="O30" i="66" s="1"/>
  <c r="Q30" i="66" s="1"/>
  <c r="V79" i="66"/>
  <c r="O60" i="66" s="1"/>
  <c r="BA12" i="61" s="1"/>
  <c r="C100" i="66"/>
  <c r="C26" i="66"/>
  <c r="V152" i="66"/>
  <c r="O138" i="66" s="1"/>
  <c r="BA15" i="61" s="1"/>
  <c r="C134" i="66"/>
  <c r="O114" i="66"/>
  <c r="BA14" i="61" s="1"/>
  <c r="R4" i="66"/>
  <c r="T4" i="66"/>
  <c r="P4" i="66"/>
  <c r="Q4" i="66"/>
  <c r="S4" i="66"/>
  <c r="S84" i="66"/>
  <c r="R84" i="66"/>
  <c r="Q84" i="66"/>
  <c r="T84" i="66"/>
  <c r="P84" i="66"/>
  <c r="S30" i="66" l="1"/>
  <c r="R30" i="66"/>
  <c r="P30" i="66"/>
  <c r="T30" i="66"/>
  <c r="BA11" i="61"/>
  <c r="P60" i="66"/>
  <c r="R60" i="66"/>
  <c r="S60" i="66"/>
  <c r="Q60" i="66"/>
  <c r="T60" i="66"/>
  <c r="P138" i="66"/>
  <c r="S138" i="66"/>
  <c r="Q138" i="66"/>
  <c r="R138" i="66"/>
  <c r="T138" i="66"/>
  <c r="P114" i="66"/>
  <c r="R114" i="66"/>
  <c r="Q114" i="66"/>
  <c r="S114" i="66"/>
  <c r="T114" i="66"/>
  <c r="BO27" i="61"/>
  <c r="BU27" i="61" s="1"/>
  <c r="M279" i="65"/>
  <c r="M281" i="65"/>
  <c r="M283" i="65"/>
  <c r="M285" i="65"/>
  <c r="M287" i="65"/>
  <c r="M289" i="65"/>
  <c r="M277" i="65"/>
  <c r="BO21" i="61"/>
  <c r="C245" i="65"/>
  <c r="C241" i="65"/>
  <c r="C237" i="65"/>
  <c r="C233" i="65"/>
  <c r="C229" i="65"/>
  <c r="C225" i="65"/>
  <c r="L219" i="65"/>
  <c r="Q219" i="65" s="1"/>
  <c r="C87" i="65"/>
  <c r="C84" i="65"/>
  <c r="C80" i="65"/>
  <c r="C76" i="65"/>
  <c r="C72" i="65"/>
  <c r="C67" i="65"/>
  <c r="C63" i="65"/>
  <c r="C36" i="65"/>
  <c r="C33" i="65"/>
  <c r="C24" i="65"/>
  <c r="C21" i="65"/>
  <c r="C17" i="65"/>
  <c r="C11" i="65"/>
  <c r="M293" i="65" l="1"/>
  <c r="BO26" i="61" s="1"/>
  <c r="L260" i="65"/>
  <c r="J44" i="65"/>
  <c r="J92" i="65"/>
  <c r="L56" i="65" s="1"/>
  <c r="BO14" i="61" s="1"/>
  <c r="BO19" i="61"/>
  <c r="N219" i="65"/>
  <c r="O219" i="65"/>
  <c r="P219" i="65"/>
  <c r="M219" i="65"/>
  <c r="CC18" i="61"/>
  <c r="CC17" i="61"/>
  <c r="L4" i="65" l="1"/>
  <c r="BO13" i="61" s="1"/>
  <c r="O56" i="65"/>
  <c r="M56" i="65"/>
  <c r="Q56" i="65"/>
  <c r="N56" i="65"/>
  <c r="P56" i="65"/>
  <c r="R39" i="64"/>
  <c r="P39" i="64"/>
  <c r="O38" i="64"/>
  <c r="R31" i="64"/>
  <c r="P31" i="64"/>
  <c r="O30" i="64"/>
  <c r="R24" i="64"/>
  <c r="P24" i="64"/>
  <c r="O23" i="64"/>
  <c r="R19" i="64"/>
  <c r="P19" i="64"/>
  <c r="O18" i="64"/>
  <c r="P4" i="65" l="1"/>
  <c r="Q4" i="65"/>
  <c r="O4" i="65"/>
  <c r="M4" i="65"/>
  <c r="N4" i="65"/>
  <c r="T19" i="64"/>
  <c r="B16" i="64" s="1"/>
  <c r="T31" i="64"/>
  <c r="B25" i="64" s="1"/>
  <c r="E19" i="64"/>
  <c r="T24" i="64"/>
  <c r="B20" i="64" s="1"/>
  <c r="T39" i="64"/>
  <c r="E39" i="64" s="1"/>
  <c r="E31" i="64" l="1"/>
  <c r="B32" i="64"/>
  <c r="P45" i="64" s="1"/>
  <c r="Q45" i="64" s="1"/>
  <c r="O3" i="64" s="1"/>
  <c r="E24" i="64"/>
  <c r="CC16" i="61" l="1"/>
  <c r="U3" i="64"/>
  <c r="S3" i="64"/>
  <c r="Q3" i="64"/>
  <c r="V3" i="64"/>
  <c r="T3" i="64"/>
  <c r="R3" i="64"/>
  <c r="P3" i="64"/>
  <c r="P129" i="63"/>
  <c r="N129" i="63"/>
  <c r="M128" i="63"/>
  <c r="P119" i="63"/>
  <c r="N119" i="63"/>
  <c r="M118" i="63"/>
  <c r="P111" i="63"/>
  <c r="N111" i="63"/>
  <c r="M110" i="63"/>
  <c r="M98" i="63"/>
  <c r="M92" i="63"/>
  <c r="P84" i="63"/>
  <c r="N84" i="63"/>
  <c r="M83" i="63"/>
  <c r="P76" i="63"/>
  <c r="N76" i="63"/>
  <c r="M75" i="63"/>
  <c r="P62" i="63"/>
  <c r="N62" i="63"/>
  <c r="M61" i="63"/>
  <c r="P51" i="63"/>
  <c r="P42" i="63"/>
  <c r="N42" i="63"/>
  <c r="M41" i="63"/>
  <c r="P33" i="63"/>
  <c r="N33" i="63"/>
  <c r="M32" i="63"/>
  <c r="P28" i="63"/>
  <c r="N28" i="63"/>
  <c r="M27" i="63"/>
  <c r="M18" i="63"/>
  <c r="R28" i="63" l="1"/>
  <c r="C21" i="63" s="1"/>
  <c r="R62" i="63"/>
  <c r="C55" i="63" s="1"/>
  <c r="R119" i="63"/>
  <c r="F120" i="63" s="1"/>
  <c r="R42" i="63"/>
  <c r="C35" i="63" s="1"/>
  <c r="R84" i="63"/>
  <c r="C78" i="63" s="1"/>
  <c r="R76" i="63"/>
  <c r="C64" i="63" s="1"/>
  <c r="R93" i="63"/>
  <c r="C86" i="63" s="1"/>
  <c r="R111" i="63"/>
  <c r="C105" i="63" s="1"/>
  <c r="R99" i="63"/>
  <c r="C95" i="63" s="1"/>
  <c r="R51" i="63"/>
  <c r="C44" i="63" s="1"/>
  <c r="R33" i="63"/>
  <c r="C29" i="63" s="1"/>
  <c r="C11" i="63"/>
  <c r="R129" i="63"/>
  <c r="F130" i="63" s="1"/>
  <c r="BS27" i="61"/>
  <c r="BS21" i="61"/>
  <c r="BQ13" i="61"/>
  <c r="BQ14" i="61"/>
  <c r="BT27" i="61"/>
  <c r="BR21" i="61"/>
  <c r="BT21" i="61"/>
  <c r="BP21" i="61"/>
  <c r="BQ21" i="61"/>
  <c r="BP14" i="61"/>
  <c r="BS14" i="61"/>
  <c r="BR14" i="61"/>
  <c r="BT14" i="61"/>
  <c r="BT13" i="61"/>
  <c r="BS13" i="61"/>
  <c r="BR13" i="61"/>
  <c r="BP13" i="61"/>
  <c r="BB14" i="61"/>
  <c r="BC16" i="61"/>
  <c r="BE15" i="61"/>
  <c r="BB13" i="61"/>
  <c r="BD13" i="61"/>
  <c r="BE13" i="61"/>
  <c r="BC13" i="61"/>
  <c r="BF13" i="61"/>
  <c r="BF12" i="61"/>
  <c r="AD19" i="61"/>
  <c r="CI16" i="61"/>
  <c r="CH16" i="61"/>
  <c r="CD16" i="61"/>
  <c r="CJ16" i="61"/>
  <c r="CE16" i="61"/>
  <c r="CF16" i="61"/>
  <c r="CG16" i="61"/>
  <c r="BD14" i="61"/>
  <c r="BC14" i="61"/>
  <c r="BF14" i="61"/>
  <c r="BE14" i="61"/>
  <c r="BD16" i="61"/>
  <c r="BE16" i="61"/>
  <c r="BF16" i="61"/>
  <c r="BB16" i="61"/>
  <c r="BC15" i="61"/>
  <c r="BB15" i="61"/>
  <c r="BF15" i="61"/>
  <c r="BD15" i="61"/>
  <c r="BD12" i="61"/>
  <c r="BC12" i="61"/>
  <c r="BE12" i="61"/>
  <c r="BB12" i="61"/>
  <c r="AF26" i="61"/>
  <c r="BF11" i="61"/>
  <c r="BE10" i="61"/>
  <c r="BB10" i="61"/>
  <c r="BF10" i="61"/>
  <c r="BD10" i="61"/>
  <c r="BC10" i="61"/>
  <c r="BE11" i="61"/>
  <c r="BC11" i="61"/>
  <c r="BD11" i="61"/>
  <c r="BB11" i="61"/>
  <c r="C112" i="63" l="1"/>
  <c r="BL13" i="61"/>
  <c r="CR16" i="61"/>
  <c r="BZ13" i="61"/>
  <c r="BL10" i="61"/>
  <c r="BL15" i="61"/>
  <c r="BL11" i="61"/>
  <c r="BL16" i="61"/>
  <c r="BL14" i="61"/>
  <c r="BL12" i="61"/>
  <c r="BZ21" i="61"/>
  <c r="BZ14" i="61"/>
  <c r="AF27" i="61"/>
  <c r="C122" i="63"/>
  <c r="N142" i="63" s="1"/>
  <c r="CD17" i="61"/>
  <c r="CJ17" i="61"/>
  <c r="CI17" i="61"/>
  <c r="CE17" i="61"/>
  <c r="CF17" i="61"/>
  <c r="CG17" i="61"/>
  <c r="CH17" i="61"/>
  <c r="P142" i="63" l="1"/>
  <c r="R142" i="63" s="1"/>
  <c r="S142" i="63" s="1"/>
  <c r="T142" i="63" s="1"/>
  <c r="M4" i="63" s="1"/>
  <c r="CC12" i="61" s="1"/>
  <c r="BZ22" i="61"/>
  <c r="AF22" i="61" s="1"/>
  <c r="AF23" i="61" s="1"/>
  <c r="BD17" i="61"/>
  <c r="BB17" i="61"/>
  <c r="BC17" i="61"/>
  <c r="BE17" i="61"/>
  <c r="BF17" i="61"/>
  <c r="CF18" i="61"/>
  <c r="CE18" i="61"/>
  <c r="CD18" i="61"/>
  <c r="CI18" i="61"/>
  <c r="CJ18" i="61"/>
  <c r="CG18" i="61"/>
  <c r="CH18" i="61"/>
  <c r="CR17" i="61"/>
  <c r="F142" i="63" l="1"/>
  <c r="BL17" i="61"/>
  <c r="AE22" i="61"/>
  <c r="CJ12" i="61"/>
  <c r="CD12" i="61"/>
  <c r="CG12" i="61"/>
  <c r="CI12" i="61"/>
  <c r="CE12" i="61"/>
  <c r="CF12" i="61"/>
  <c r="CH12" i="61"/>
  <c r="Q4" i="63"/>
  <c r="P4" i="63"/>
  <c r="O4" i="63"/>
  <c r="R4" i="63"/>
  <c r="N4" i="63"/>
  <c r="CR18" i="61"/>
  <c r="CR12" i="61" l="1"/>
  <c r="CR22" i="61" l="1"/>
  <c r="AT22" i="61" s="1"/>
  <c r="AS22" i="61" s="1"/>
  <c r="AT23" i="61" l="1"/>
  <c r="F48" i="67" l="1"/>
  <c r="BA20" i="61" s="1"/>
  <c r="BL20" i="61" l="1"/>
  <c r="BL22" i="61" s="1"/>
  <c r="R22" i="61" s="1"/>
  <c r="P20" i="61"/>
  <c r="Q22" i="61" l="1"/>
  <c r="R23" i="61"/>
  <c r="O24" i="61" s="1"/>
  <c r="L28" i="61" l="1"/>
  <c r="T28" i="61" s="1"/>
  <c r="S24" i="61"/>
</calcChain>
</file>

<file path=xl/sharedStrings.xml><?xml version="1.0" encoding="utf-8"?>
<sst xmlns="http://schemas.openxmlformats.org/spreadsheetml/2006/main" count="1487" uniqueCount="784">
  <si>
    <t>４．工事特性</t>
    <rPh sb="2" eb="4">
      <t>コウジ</t>
    </rPh>
    <rPh sb="4" eb="6">
      <t>トクセイ</t>
    </rPh>
    <phoneticPr fontId="6"/>
  </si>
  <si>
    <t>①</t>
    <phoneticPr fontId="6"/>
  </si>
  <si>
    <t>②</t>
    <phoneticPr fontId="6"/>
  </si>
  <si>
    <t>③</t>
    <phoneticPr fontId="6"/>
  </si>
  <si>
    <t>様式第１</t>
    <rPh sb="0" eb="2">
      <t>ヨウシキ</t>
    </rPh>
    <rPh sb="2" eb="3">
      <t>ダイ</t>
    </rPh>
    <phoneticPr fontId="6"/>
  </si>
  <si>
    <t xml:space="preserve">   </t>
    <phoneticPr fontId="6"/>
  </si>
  <si>
    <t>　           工　事　成　績　評　定　表</t>
    <rPh sb="20" eb="21">
      <t>ヒョウ</t>
    </rPh>
    <rPh sb="22" eb="23">
      <t>テイ</t>
    </rPh>
    <phoneticPr fontId="6"/>
  </si>
  <si>
    <t>主管課名</t>
    <phoneticPr fontId="6"/>
  </si>
  <si>
    <t>工事番号</t>
    <rPh sb="0" eb="2">
      <t>コウジ</t>
    </rPh>
    <rPh sb="2" eb="4">
      <t>バンゴウ</t>
    </rPh>
    <phoneticPr fontId="6"/>
  </si>
  <si>
    <t>第</t>
    <rPh sb="0" eb="1">
      <t>ダイ</t>
    </rPh>
    <phoneticPr fontId="6"/>
  </si>
  <si>
    <t>号</t>
    <rPh sb="0" eb="1">
      <t>ゴウ</t>
    </rPh>
    <phoneticPr fontId="6"/>
  </si>
  <si>
    <t>工　 事　 名</t>
    <rPh sb="0" eb="1">
      <t>コウ</t>
    </rPh>
    <rPh sb="3" eb="4">
      <t>コト</t>
    </rPh>
    <rPh sb="6" eb="7">
      <t>メイ</t>
    </rPh>
    <phoneticPr fontId="6"/>
  </si>
  <si>
    <t>工事場所</t>
    <rPh sb="0" eb="1">
      <t>コウ</t>
    </rPh>
    <rPh sb="1" eb="2">
      <t>コト</t>
    </rPh>
    <rPh sb="2" eb="3">
      <t>バ</t>
    </rPh>
    <rPh sb="3" eb="4">
      <t>ショ</t>
    </rPh>
    <phoneticPr fontId="6"/>
  </si>
  <si>
    <t>現場代理人</t>
    <rPh sb="0" eb="2">
      <t>ゲンバ</t>
    </rPh>
    <rPh sb="2" eb="5">
      <t>ダイリニン</t>
    </rPh>
    <phoneticPr fontId="6"/>
  </si>
  <si>
    <t>契約金額（最終）</t>
    <rPh sb="0" eb="2">
      <t>ケイヤク</t>
    </rPh>
    <rPh sb="2" eb="4">
      <t>キンガク</t>
    </rPh>
    <rPh sb="5" eb="7">
      <t>サイシュウ</t>
    </rPh>
    <phoneticPr fontId="6"/>
  </si>
  <si>
    <t>円</t>
    <rPh sb="0" eb="1">
      <t>エン</t>
    </rPh>
    <phoneticPr fontId="6"/>
  </si>
  <si>
    <t>主任（監理）
技術者</t>
    <rPh sb="0" eb="2">
      <t>シュニン</t>
    </rPh>
    <rPh sb="3" eb="5">
      <t>カンリ</t>
    </rPh>
    <rPh sb="7" eb="10">
      <t>ギジュツシャ</t>
    </rPh>
    <phoneticPr fontId="6"/>
  </si>
  <si>
    <t xml:space="preserve">        考　査　項　目　※6</t>
    <rPh sb="8" eb="11">
      <t>コウサ</t>
    </rPh>
    <rPh sb="12" eb="15">
      <t>コウモク</t>
    </rPh>
    <phoneticPr fontId="6"/>
  </si>
  <si>
    <t>主　任　監　督　員</t>
    <rPh sb="0" eb="1">
      <t>シュ</t>
    </rPh>
    <rPh sb="2" eb="3">
      <t>ニン</t>
    </rPh>
    <rPh sb="4" eb="5">
      <t>ラン</t>
    </rPh>
    <rPh sb="6" eb="7">
      <t>ヨシ</t>
    </rPh>
    <rPh sb="8" eb="9">
      <t>イン</t>
    </rPh>
    <phoneticPr fontId="6"/>
  </si>
  <si>
    <t xml:space="preserve"> 総　括　監　督　員 </t>
    <rPh sb="1" eb="2">
      <t>フサ</t>
    </rPh>
    <rPh sb="3" eb="4">
      <t>クク</t>
    </rPh>
    <rPh sb="5" eb="6">
      <t>ラン</t>
    </rPh>
    <rPh sb="7" eb="8">
      <t>ヨシ</t>
    </rPh>
    <rPh sb="9" eb="10">
      <t>イン</t>
    </rPh>
    <phoneticPr fontId="6"/>
  </si>
  <si>
    <t>検　査　員</t>
    <rPh sb="0" eb="1">
      <t>ケン</t>
    </rPh>
    <rPh sb="2" eb="3">
      <t>サ</t>
    </rPh>
    <rPh sb="4" eb="5">
      <t>イン</t>
    </rPh>
    <phoneticPr fontId="6"/>
  </si>
  <si>
    <t>項　　目</t>
    <rPh sb="0" eb="1">
      <t>コウ</t>
    </rPh>
    <rPh sb="3" eb="4">
      <t>メ</t>
    </rPh>
    <phoneticPr fontId="6"/>
  </si>
  <si>
    <t>　　　細　　　別</t>
    <rPh sb="3" eb="4">
      <t>ホソ</t>
    </rPh>
    <rPh sb="7" eb="8">
      <t>ベツ</t>
    </rPh>
    <phoneticPr fontId="6"/>
  </si>
  <si>
    <t>a</t>
    <phoneticPr fontId="6"/>
  </si>
  <si>
    <t>b</t>
    <phoneticPr fontId="6"/>
  </si>
  <si>
    <t>c</t>
    <phoneticPr fontId="6"/>
  </si>
  <si>
    <t>d</t>
    <phoneticPr fontId="6"/>
  </si>
  <si>
    <t>e</t>
    <phoneticPr fontId="6"/>
  </si>
  <si>
    <t>a'</t>
    <phoneticPr fontId="6"/>
  </si>
  <si>
    <t>b'</t>
    <phoneticPr fontId="6"/>
  </si>
  <si>
    <t>１．施工体制</t>
    <rPh sb="2" eb="4">
      <t>セコウ</t>
    </rPh>
    <rPh sb="4" eb="6">
      <t>タイセイ</t>
    </rPh>
    <phoneticPr fontId="6"/>
  </si>
  <si>
    <t>Ⅰ施工体制一般</t>
    <rPh sb="1" eb="3">
      <t>セコウ</t>
    </rPh>
    <rPh sb="3" eb="5">
      <t>タイセイ</t>
    </rPh>
    <rPh sb="5" eb="7">
      <t>イッパン</t>
    </rPh>
    <phoneticPr fontId="6"/>
  </si>
  <si>
    <t>Ⅱ配置技術者</t>
    <rPh sb="1" eb="3">
      <t>ハイチ</t>
    </rPh>
    <rPh sb="3" eb="6">
      <t>ギジュツシャ</t>
    </rPh>
    <phoneticPr fontId="6"/>
  </si>
  <si>
    <t>２．施工状況</t>
    <rPh sb="2" eb="4">
      <t>セコウ</t>
    </rPh>
    <rPh sb="4" eb="6">
      <t>ジョウキョウ</t>
    </rPh>
    <phoneticPr fontId="6"/>
  </si>
  <si>
    <t>Ⅰ施工管理</t>
    <rPh sb="1" eb="3">
      <t>セコウ</t>
    </rPh>
    <rPh sb="3" eb="5">
      <t>カンリ</t>
    </rPh>
    <phoneticPr fontId="6"/>
  </si>
  <si>
    <t>Ⅱ工程管理</t>
    <rPh sb="1" eb="3">
      <t>コウテイ</t>
    </rPh>
    <rPh sb="3" eb="5">
      <t>カンリ</t>
    </rPh>
    <phoneticPr fontId="6"/>
  </si>
  <si>
    <t>Ⅲ安全対策</t>
    <rPh sb="1" eb="3">
      <t>アンゼン</t>
    </rPh>
    <rPh sb="3" eb="5">
      <t>タイサク</t>
    </rPh>
    <phoneticPr fontId="6"/>
  </si>
  <si>
    <t>Ⅳ対外関係</t>
    <rPh sb="1" eb="3">
      <t>タイガイ</t>
    </rPh>
    <rPh sb="3" eb="5">
      <t>カンケイ</t>
    </rPh>
    <phoneticPr fontId="6"/>
  </si>
  <si>
    <t>３．出来形</t>
    <rPh sb="2" eb="4">
      <t>デキ</t>
    </rPh>
    <rPh sb="4" eb="5">
      <t>ガタ</t>
    </rPh>
    <phoneticPr fontId="6"/>
  </si>
  <si>
    <t>Ⅰ出来形</t>
    <rPh sb="1" eb="3">
      <t>デキ</t>
    </rPh>
    <rPh sb="3" eb="4">
      <t>ガタ</t>
    </rPh>
    <phoneticPr fontId="6"/>
  </si>
  <si>
    <t xml:space="preserve"> 　及び</t>
    <rPh sb="2" eb="3">
      <t>オヨ</t>
    </rPh>
    <phoneticPr fontId="6"/>
  </si>
  <si>
    <t>Ⅱ品質</t>
    <rPh sb="1" eb="3">
      <t>ヒンシツ</t>
    </rPh>
    <phoneticPr fontId="6"/>
  </si>
  <si>
    <t>出来ばえ</t>
    <rPh sb="0" eb="2">
      <t>デキバ</t>
    </rPh>
    <phoneticPr fontId="6"/>
  </si>
  <si>
    <t>Ⅲ出来ばえ</t>
    <rPh sb="1" eb="3">
      <t>デキ</t>
    </rPh>
    <phoneticPr fontId="6"/>
  </si>
  <si>
    <t>５．創意工夫</t>
    <rPh sb="2" eb="6">
      <t>ソウイクフウ</t>
    </rPh>
    <phoneticPr fontId="6"/>
  </si>
  <si>
    <t>６．社会性等</t>
    <rPh sb="2" eb="4">
      <t>シャカイ</t>
    </rPh>
    <rPh sb="4" eb="5">
      <t>セイ</t>
    </rPh>
    <rPh sb="5" eb="6">
      <t>トウ</t>
    </rPh>
    <phoneticPr fontId="6"/>
  </si>
  <si>
    <t>加減点合計（１＋２＋３＋４＋５＋６）</t>
    <rPh sb="0" eb="2">
      <t>カゲン</t>
    </rPh>
    <rPh sb="2" eb="3">
      <t>テン</t>
    </rPh>
    <rPh sb="3" eb="5">
      <t>ゴウケイ</t>
    </rPh>
    <phoneticPr fontId="6"/>
  </si>
  <si>
    <t>点</t>
    <rPh sb="0" eb="1">
      <t>テン</t>
    </rPh>
    <phoneticPr fontId="6"/>
  </si>
  <si>
    <t>△</t>
    <phoneticPr fontId="6"/>
  </si>
  <si>
    <t>８．総合評価
　　技術提案</t>
    <rPh sb="2" eb="4">
      <t>ソウゴウ</t>
    </rPh>
    <rPh sb="4" eb="6">
      <t>ヒョウカ</t>
    </rPh>
    <rPh sb="9" eb="11">
      <t>ギジュツ</t>
    </rPh>
    <rPh sb="11" eb="13">
      <t>テイアン</t>
    </rPh>
    <phoneticPr fontId="6"/>
  </si>
  <si>
    <t>対象外</t>
    <phoneticPr fontId="6"/>
  </si>
  <si>
    <t>履行</t>
    <phoneticPr fontId="6"/>
  </si>
  <si>
    <t>不履行</t>
    <phoneticPr fontId="6"/>
  </si>
  <si>
    <t>点</t>
    <phoneticPr fontId="6"/>
  </si>
  <si>
    <t>（主任監督員）</t>
    <rPh sb="1" eb="3">
      <t>シュニン</t>
    </rPh>
    <rPh sb="3" eb="5">
      <t>カントク</t>
    </rPh>
    <rPh sb="5" eb="6">
      <t>イン</t>
    </rPh>
    <phoneticPr fontId="6"/>
  </si>
  <si>
    <t>（総括監督員）</t>
    <phoneticPr fontId="6"/>
  </si>
  <si>
    <t>（検査員）</t>
    <rPh sb="1" eb="3">
      <t>ケンサ</t>
    </rPh>
    <phoneticPr fontId="6"/>
  </si>
  <si>
    <t>　　  する項目である。評価にあたっては、主任監督員から報告を受けて総括監督員が評価するものとする。</t>
    <rPh sb="12" eb="14">
      <t>ヒョウカ</t>
    </rPh>
    <rPh sb="21" eb="23">
      <t>シュニン</t>
    </rPh>
    <rPh sb="23" eb="25">
      <t>カントク</t>
    </rPh>
    <rPh sb="25" eb="26">
      <t>イン</t>
    </rPh>
    <rPh sb="28" eb="30">
      <t>ホウコク</t>
    </rPh>
    <rPh sb="31" eb="32">
      <t>ウ</t>
    </rPh>
    <rPh sb="34" eb="36">
      <t>ソウカツ</t>
    </rPh>
    <rPh sb="36" eb="39">
      <t>カントクイン</t>
    </rPh>
    <rPh sb="40" eb="42">
      <t>ヒョウカ</t>
    </rPh>
    <phoneticPr fontId="6"/>
  </si>
  <si>
    <t>※４　6.社会性等の評価では、地域への貢献の観点から加点評価のみとする。</t>
    <phoneticPr fontId="6"/>
  </si>
  <si>
    <t>完成届受付日</t>
    <rPh sb="0" eb="2">
      <t>カンセイ</t>
    </rPh>
    <phoneticPr fontId="6"/>
  </si>
  <si>
    <t>完 　成 　日</t>
    <rPh sb="0" eb="1">
      <t>カン</t>
    </rPh>
    <rPh sb="3" eb="4">
      <t>シゲル</t>
    </rPh>
    <rPh sb="6" eb="7">
      <t>ヒ</t>
    </rPh>
    <phoneticPr fontId="6"/>
  </si>
  <si>
    <t>受注者名</t>
    <rPh sb="0" eb="2">
      <t>ジュチュウ</t>
    </rPh>
    <rPh sb="2" eb="3">
      <t>シャ</t>
    </rPh>
    <rPh sb="3" eb="4">
      <t>メイ</t>
    </rPh>
    <phoneticPr fontId="6"/>
  </si>
  <si>
    <t>工 期</t>
    <phoneticPr fontId="6"/>
  </si>
  <si>
    <t>から</t>
    <phoneticPr fontId="6"/>
  </si>
  <si>
    <t>まで</t>
    <phoneticPr fontId="6"/>
  </si>
  <si>
    <t>上越市</t>
    <rPh sb="0" eb="3">
      <t>ジョウエツシ</t>
    </rPh>
    <phoneticPr fontId="6"/>
  </si>
  <si>
    <t>地内</t>
    <rPh sb="0" eb="1">
      <t>チ</t>
    </rPh>
    <rPh sb="1" eb="2">
      <t>ナイ</t>
    </rPh>
    <phoneticPr fontId="6"/>
  </si>
  <si>
    <t>氏名</t>
    <rPh sb="0" eb="2">
      <t>シメイ</t>
    </rPh>
    <phoneticPr fontId="6"/>
  </si>
  <si>
    <t>主任監督員</t>
    <rPh sb="0" eb="2">
      <t>シュニン</t>
    </rPh>
    <rPh sb="2" eb="5">
      <t>カントクイン</t>
    </rPh>
    <phoneticPr fontId="6"/>
  </si>
  <si>
    <t>工程管理</t>
    <rPh sb="0" eb="2">
      <t>コウテイ</t>
    </rPh>
    <rPh sb="2" eb="4">
      <t>カンリ</t>
    </rPh>
    <phoneticPr fontId="6"/>
  </si>
  <si>
    <t>安全対策</t>
    <rPh sb="0" eb="2">
      <t>アンゼン</t>
    </rPh>
    <rPh sb="2" eb="4">
      <t>タイサク</t>
    </rPh>
    <phoneticPr fontId="6"/>
  </si>
  <si>
    <t>工事特性</t>
    <rPh sb="0" eb="2">
      <t>コウジ</t>
    </rPh>
    <rPh sb="2" eb="4">
      <t>トクセイ</t>
    </rPh>
    <phoneticPr fontId="6"/>
  </si>
  <si>
    <t>社会性等</t>
    <rPh sb="0" eb="2">
      <t>シャカイ</t>
    </rPh>
    <rPh sb="2" eb="3">
      <t>セイ</t>
    </rPh>
    <rPh sb="3" eb="4">
      <t>トウ</t>
    </rPh>
    <phoneticPr fontId="6"/>
  </si>
  <si>
    <t>Ⅰ</t>
    <phoneticPr fontId="6"/>
  </si>
  <si>
    <t>Ⅱ</t>
    <phoneticPr fontId="6"/>
  </si>
  <si>
    <t>Ⅰ</t>
    <phoneticPr fontId="6"/>
  </si>
  <si>
    <t>Ⅱ</t>
    <phoneticPr fontId="6"/>
  </si>
  <si>
    <t>Ⅲ</t>
    <phoneticPr fontId="6"/>
  </si>
  <si>
    <t>Ⅳ</t>
    <phoneticPr fontId="6"/>
  </si>
  <si>
    <t>Ⅰ</t>
    <phoneticPr fontId="6"/>
  </si>
  <si>
    <t>Ⅱ</t>
    <phoneticPr fontId="6"/>
  </si>
  <si>
    <t>Ⅲ</t>
    <phoneticPr fontId="6"/>
  </si>
  <si>
    <t>Ⅰ</t>
    <phoneticPr fontId="6"/>
  </si>
  <si>
    <t>　　　評定点計(※1)</t>
    <rPh sb="3" eb="5">
      <t>ヒョウテイ</t>
    </rPh>
    <rPh sb="5" eb="6">
      <t>テン</t>
    </rPh>
    <rPh sb="6" eb="7">
      <t>ケイ</t>
    </rPh>
    <phoneticPr fontId="6"/>
  </si>
  <si>
    <t>総括監督員</t>
    <rPh sb="0" eb="2">
      <t>ソウカツ</t>
    </rPh>
    <rPh sb="2" eb="5">
      <t>カントクイン</t>
    </rPh>
    <phoneticPr fontId="6"/>
  </si>
  <si>
    <t>検査職員</t>
    <rPh sb="0" eb="2">
      <t>ケンサ</t>
    </rPh>
    <rPh sb="2" eb="4">
      <t>ショクイン</t>
    </rPh>
    <phoneticPr fontId="6"/>
  </si>
  <si>
    <t>施工管理</t>
    <rPh sb="0" eb="2">
      <t>セコウ</t>
    </rPh>
    <rPh sb="2" eb="4">
      <t>カンリ</t>
    </rPh>
    <phoneticPr fontId="6"/>
  </si>
  <si>
    <t>出来形</t>
    <rPh sb="0" eb="2">
      <t>デキ</t>
    </rPh>
    <rPh sb="2" eb="3">
      <t>ガタ</t>
    </rPh>
    <phoneticPr fontId="6"/>
  </si>
  <si>
    <t>品質</t>
    <rPh sb="0" eb="2">
      <t>ヒンシツ</t>
    </rPh>
    <phoneticPr fontId="6"/>
  </si>
  <si>
    <t>出来ばえ</t>
    <rPh sb="0" eb="2">
      <t>デキ</t>
    </rPh>
    <phoneticPr fontId="6"/>
  </si>
  <si>
    <t>a'</t>
    <phoneticPr fontId="6"/>
  </si>
  <si>
    <t>a'</t>
    <phoneticPr fontId="6"/>
  </si>
  <si>
    <t>法令遵守</t>
    <rPh sb="0" eb="2">
      <t>ホウレイ</t>
    </rPh>
    <rPh sb="2" eb="4">
      <t>ジュンシュ</t>
    </rPh>
    <phoneticPr fontId="6"/>
  </si>
  <si>
    <t>総合評価</t>
    <rPh sb="0" eb="2">
      <t>ソウゴウ</t>
    </rPh>
    <rPh sb="2" eb="4">
      <t>ヒョウカ</t>
    </rPh>
    <phoneticPr fontId="6"/>
  </si>
  <si>
    <t>・</t>
  </si>
  <si>
    <t>□</t>
  </si>
  <si>
    <t>履</t>
    <rPh sb="0" eb="1">
      <t>クツ</t>
    </rPh>
    <phoneticPr fontId="6"/>
  </si>
  <si>
    <t>不</t>
    <rPh sb="0" eb="1">
      <t>フ</t>
    </rPh>
    <phoneticPr fontId="6"/>
  </si>
  <si>
    <t>〇〇改修工事</t>
    <rPh sb="2" eb="4">
      <t>カイシュウ</t>
    </rPh>
    <rPh sb="4" eb="6">
      <t>コウジ</t>
    </rPh>
    <phoneticPr fontId="6"/>
  </si>
  <si>
    <t>〇〇課</t>
    <rPh sb="2" eb="3">
      <t>カ</t>
    </rPh>
    <phoneticPr fontId="6"/>
  </si>
  <si>
    <t>〇〇</t>
    <phoneticPr fontId="6"/>
  </si>
  <si>
    <t>〇〇〇〇</t>
  </si>
  <si>
    <t>〇〇〇〇</t>
    <phoneticPr fontId="6"/>
  </si>
  <si>
    <t>(20～0)</t>
    <phoneticPr fontId="6"/>
  </si>
  <si>
    <t>Ⅰ施工条件等への対応 ※2</t>
    <rPh sb="1" eb="3">
      <t>セコウ</t>
    </rPh>
    <rPh sb="3" eb="5">
      <t>ジョウケン</t>
    </rPh>
    <rPh sb="5" eb="6">
      <t>トウ</t>
    </rPh>
    <rPh sb="8" eb="10">
      <t>タイオウ</t>
    </rPh>
    <phoneticPr fontId="6"/>
  </si>
  <si>
    <t>Ⅰ創意工夫 ※3</t>
    <rPh sb="1" eb="5">
      <t>ソウイクフウ</t>
    </rPh>
    <phoneticPr fontId="6"/>
  </si>
  <si>
    <t>(7～1)</t>
    <phoneticPr fontId="6"/>
  </si>
  <si>
    <t>Ⅰ地域への貢献等 ※4</t>
    <rPh sb="1" eb="3">
      <t>チイキ</t>
    </rPh>
    <rPh sb="5" eb="7">
      <t>コウケン</t>
    </rPh>
    <rPh sb="7" eb="8">
      <t>トウ</t>
    </rPh>
    <phoneticPr fontId="6"/>
  </si>
  <si>
    <t xml:space="preserve">      評定点（65±加減点合計）※1</t>
    <rPh sb="6" eb="8">
      <t>ヒョウテイ</t>
    </rPh>
    <rPh sb="8" eb="9">
      <t>テン</t>
    </rPh>
    <rPh sb="13" eb="15">
      <t>カゲン</t>
    </rPh>
    <rPh sb="15" eb="16">
      <t>テン</t>
    </rPh>
    <rPh sb="16" eb="18">
      <t>ゴウケイ</t>
    </rPh>
    <phoneticPr fontId="6"/>
  </si>
  <si>
    <t>７．法令遵守等 ※7</t>
    <rPh sb="2" eb="4">
      <t>ホウレイ</t>
    </rPh>
    <rPh sb="4" eb="6">
      <t>ジュンシュ</t>
    </rPh>
    <rPh sb="6" eb="7">
      <t>トウ</t>
    </rPh>
    <phoneticPr fontId="6"/>
  </si>
  <si>
    <t>技術提案履行確認 ※8</t>
    <rPh sb="0" eb="2">
      <t>ギジュツ</t>
    </rPh>
    <rPh sb="2" eb="4">
      <t>テイアン</t>
    </rPh>
    <rPh sb="4" eb="6">
      <t>リコウ</t>
    </rPh>
    <rPh sb="6" eb="8">
      <t>カクニン</t>
    </rPh>
    <phoneticPr fontId="6"/>
  </si>
  <si>
    <r>
      <t>　　</t>
    </r>
    <r>
      <rPr>
        <b/>
        <sz val="9"/>
        <rFont val="HGSｺﾞｼｯｸM"/>
        <family val="3"/>
        <charset val="128"/>
      </rPr>
      <t>　評定点合計 ※9</t>
    </r>
    <rPh sb="3" eb="5">
      <t>ヒョウテイ</t>
    </rPh>
    <rPh sb="5" eb="6">
      <t>テン</t>
    </rPh>
    <rPh sb="6" eb="8">
      <t>ゴウケイ</t>
    </rPh>
    <phoneticPr fontId="6"/>
  </si>
  <si>
    <t>　所 　　 見　 ※5</t>
    <rPh sb="1" eb="2">
      <t>トコロ</t>
    </rPh>
    <rPh sb="6" eb="7">
      <t>ミ</t>
    </rPh>
    <phoneticPr fontId="6"/>
  </si>
  <si>
    <t>※１　1～３の評定（±加減点合計）+4～6の評定（加点合計）+65点＝評定点（65±加減点合計）　評定点は、四捨五入により少数第1位まで記入する。</t>
    <rPh sb="7" eb="9">
      <t>ヒョウテイ</t>
    </rPh>
    <rPh sb="11" eb="13">
      <t>カゲン</t>
    </rPh>
    <rPh sb="13" eb="14">
      <t>テン</t>
    </rPh>
    <rPh sb="14" eb="16">
      <t>ゴウケイ</t>
    </rPh>
    <rPh sb="22" eb="24">
      <t>ヒョウテイ</t>
    </rPh>
    <rPh sb="25" eb="27">
      <t>カテン</t>
    </rPh>
    <rPh sb="27" eb="29">
      <t>ゴウケイ</t>
    </rPh>
    <rPh sb="33" eb="34">
      <t>テン</t>
    </rPh>
    <rPh sb="35" eb="37">
      <t>ヒョウテイ</t>
    </rPh>
    <rPh sb="37" eb="38">
      <t>テン</t>
    </rPh>
    <rPh sb="42" eb="44">
      <t>カゲン</t>
    </rPh>
    <rPh sb="44" eb="45">
      <t>テン</t>
    </rPh>
    <rPh sb="45" eb="47">
      <t>ゴウケイ</t>
    </rPh>
    <rPh sb="49" eb="51">
      <t>ヒョウテイ</t>
    </rPh>
    <rPh sb="51" eb="52">
      <t>テン</t>
    </rPh>
    <rPh sb="54" eb="58">
      <t>シシャゴニュウ</t>
    </rPh>
    <rPh sb="61" eb="63">
      <t>ショウスウ</t>
    </rPh>
    <rPh sb="63" eb="64">
      <t>ダイ</t>
    </rPh>
    <rPh sb="65" eb="66">
      <t>イ</t>
    </rPh>
    <rPh sb="68" eb="70">
      <t>キニュウ</t>
    </rPh>
    <phoneticPr fontId="6"/>
  </si>
  <si>
    <t>※２　4.工事特性は、当該工事特有の難度の高い条件（構造物の特殊性、特殊な技術、都市部等の作業環境、厳しい自然・地盤条件、長期工事における安全確保等）に対して適切に対応したことを評価</t>
    <rPh sb="5" eb="7">
      <t>コウジ</t>
    </rPh>
    <rPh sb="7" eb="9">
      <t>トクセイ</t>
    </rPh>
    <rPh sb="11" eb="15">
      <t>トウガイコウジ</t>
    </rPh>
    <rPh sb="15" eb="17">
      <t>トクユウ</t>
    </rPh>
    <rPh sb="18" eb="20">
      <t>ナンド</t>
    </rPh>
    <rPh sb="21" eb="22">
      <t>タカ</t>
    </rPh>
    <rPh sb="23" eb="25">
      <t>ジョウケン</t>
    </rPh>
    <rPh sb="26" eb="29">
      <t>コウゾウブツ</t>
    </rPh>
    <rPh sb="30" eb="33">
      <t>トクシュセイ</t>
    </rPh>
    <rPh sb="34" eb="36">
      <t>トクシュ</t>
    </rPh>
    <rPh sb="37" eb="39">
      <t>ギジュツ</t>
    </rPh>
    <rPh sb="40" eb="43">
      <t>トシブ</t>
    </rPh>
    <rPh sb="43" eb="44">
      <t>トウ</t>
    </rPh>
    <rPh sb="45" eb="47">
      <t>サギョウ</t>
    </rPh>
    <rPh sb="47" eb="49">
      <t>カンキョウ</t>
    </rPh>
    <rPh sb="50" eb="51">
      <t>キビ</t>
    </rPh>
    <rPh sb="53" eb="55">
      <t>シゼン</t>
    </rPh>
    <rPh sb="56" eb="58">
      <t>ジバン</t>
    </rPh>
    <rPh sb="58" eb="60">
      <t>ジョウケン</t>
    </rPh>
    <rPh sb="61" eb="63">
      <t>チョウキ</t>
    </rPh>
    <rPh sb="63" eb="65">
      <t>コウジ</t>
    </rPh>
    <rPh sb="69" eb="71">
      <t>アンゼン</t>
    </rPh>
    <rPh sb="71" eb="73">
      <t>カクホ</t>
    </rPh>
    <rPh sb="73" eb="74">
      <t>トウ</t>
    </rPh>
    <rPh sb="76" eb="77">
      <t>タイ</t>
    </rPh>
    <rPh sb="79" eb="81">
      <t>テキセツ</t>
    </rPh>
    <rPh sb="82" eb="84">
      <t>タイオウ</t>
    </rPh>
    <rPh sb="89" eb="91">
      <t>ヒョウカ</t>
    </rPh>
    <phoneticPr fontId="6"/>
  </si>
  <si>
    <t>※３　5.創意工夫は、企業の工夫やノウハウにより特筆すべき便益があった場合に評価する項目である。</t>
    <rPh sb="5" eb="9">
      <t>ソウイクフウ</t>
    </rPh>
    <rPh sb="11" eb="13">
      <t>キギョウ</t>
    </rPh>
    <rPh sb="14" eb="16">
      <t>クフウ</t>
    </rPh>
    <rPh sb="24" eb="26">
      <t>トクヒツ</t>
    </rPh>
    <rPh sb="29" eb="31">
      <t>ベンエキ</t>
    </rPh>
    <rPh sb="35" eb="37">
      <t>バアイ</t>
    </rPh>
    <rPh sb="38" eb="40">
      <t>ヒョウカ</t>
    </rPh>
    <rPh sb="42" eb="44">
      <t>コウモク</t>
    </rPh>
    <phoneticPr fontId="6"/>
  </si>
  <si>
    <t>※７　法令遵守等の評価は、減点評価のみとし、総括監督員が行う。</t>
    <rPh sb="3" eb="5">
      <t>ホウレイ</t>
    </rPh>
    <rPh sb="5" eb="7">
      <t>ジュンシュ</t>
    </rPh>
    <rPh sb="7" eb="8">
      <t>トウ</t>
    </rPh>
    <rPh sb="9" eb="11">
      <t>ヒョウカ</t>
    </rPh>
    <rPh sb="13" eb="15">
      <t>ゲンテン</t>
    </rPh>
    <rPh sb="15" eb="17">
      <t>ヒョウカ</t>
    </rPh>
    <rPh sb="22" eb="24">
      <t>ソウカツ</t>
    </rPh>
    <rPh sb="24" eb="27">
      <t>カントクイン</t>
    </rPh>
    <rPh sb="28" eb="29">
      <t>オコナ</t>
    </rPh>
    <phoneticPr fontId="6"/>
  </si>
  <si>
    <t>※５　所見は、①②③の評定点が80点以上または60点未満の場合において個別に記載する。</t>
    <rPh sb="3" eb="5">
      <t>ショケン</t>
    </rPh>
    <rPh sb="11" eb="13">
      <t>ヒョウテイ</t>
    </rPh>
    <rPh sb="13" eb="14">
      <t>テン</t>
    </rPh>
    <rPh sb="17" eb="18">
      <t>テン</t>
    </rPh>
    <rPh sb="18" eb="20">
      <t>イジョウ</t>
    </rPh>
    <rPh sb="25" eb="26">
      <t>テン</t>
    </rPh>
    <rPh sb="26" eb="28">
      <t>ミマン</t>
    </rPh>
    <rPh sb="29" eb="31">
      <t>バアイ</t>
    </rPh>
    <rPh sb="35" eb="37">
      <t>コベツ</t>
    </rPh>
    <rPh sb="38" eb="40">
      <t>キサイ</t>
    </rPh>
    <phoneticPr fontId="6"/>
  </si>
  <si>
    <t>※６　各考査項目ごとの採点は、検査員に先立ち、主任監督員、総括監督員が記入する。</t>
    <rPh sb="3" eb="4">
      <t>カク</t>
    </rPh>
    <rPh sb="4" eb="6">
      <t>コウサ</t>
    </rPh>
    <rPh sb="6" eb="8">
      <t>コウモク</t>
    </rPh>
    <rPh sb="11" eb="13">
      <t>サイテン</t>
    </rPh>
    <rPh sb="15" eb="18">
      <t>ケンサイン</t>
    </rPh>
    <rPh sb="19" eb="21">
      <t>サキダ</t>
    </rPh>
    <rPh sb="23" eb="28">
      <t>シュニンカントクイン</t>
    </rPh>
    <rPh sb="29" eb="31">
      <t>ソウカツ</t>
    </rPh>
    <rPh sb="31" eb="34">
      <t>カントクイン</t>
    </rPh>
    <rPh sb="35" eb="37">
      <t>キニュウ</t>
    </rPh>
    <phoneticPr fontId="6"/>
  </si>
  <si>
    <t>※９　評定点合計は、四捨五入により整数とする。</t>
    <rPh sb="3" eb="6">
      <t>ヒョウテイテン</t>
    </rPh>
    <rPh sb="6" eb="8">
      <t>ゴウケイ</t>
    </rPh>
    <rPh sb="10" eb="14">
      <t>シシャゴニュウ</t>
    </rPh>
    <rPh sb="17" eb="19">
      <t>セイスウ</t>
    </rPh>
    <phoneticPr fontId="6"/>
  </si>
  <si>
    <t>※８　総合評価技術提案は、技術提案の履行が確認できない場合は、「不履行」を選択し、減点する。</t>
    <rPh sb="3" eb="5">
      <t>ソウゴウ</t>
    </rPh>
    <rPh sb="5" eb="7">
      <t>ヒョウカ</t>
    </rPh>
    <rPh sb="7" eb="11">
      <t>ギジュツテイアン</t>
    </rPh>
    <rPh sb="13" eb="17">
      <t>ギジュツテイアン</t>
    </rPh>
    <rPh sb="18" eb="20">
      <t>リコウ</t>
    </rPh>
    <rPh sb="21" eb="23">
      <t>カクニン</t>
    </rPh>
    <rPh sb="27" eb="29">
      <t>バアイ</t>
    </rPh>
    <rPh sb="32" eb="35">
      <t>フリコウ</t>
    </rPh>
    <rPh sb="37" eb="39">
      <t>センタク</t>
    </rPh>
    <rPh sb="41" eb="43">
      <t>ゲンテン</t>
    </rPh>
    <phoneticPr fontId="6"/>
  </si>
  <si>
    <t>別紙-3①</t>
    <rPh sb="0" eb="2">
      <t>ベッシ</t>
    </rPh>
    <phoneticPr fontId="31"/>
  </si>
  <si>
    <t>工事成績採点の考査項目の考査項目別運用表</t>
    <phoneticPr fontId="31"/>
  </si>
  <si>
    <t>［記入方法］該当するチェック項目の「・」に○マークを記入する。</t>
    <phoneticPr fontId="31"/>
  </si>
  <si>
    <t>a</t>
    <phoneticPr fontId="31"/>
  </si>
  <si>
    <t>b</t>
    <phoneticPr fontId="31"/>
  </si>
  <si>
    <t>c</t>
    <phoneticPr fontId="31"/>
  </si>
  <si>
    <t>d</t>
    <phoneticPr fontId="31"/>
  </si>
  <si>
    <t>e</t>
    <phoneticPr fontId="31"/>
  </si>
  <si>
    <t>考査項目</t>
    <rPh sb="0" eb="2">
      <t>コウサ</t>
    </rPh>
    <rPh sb="2" eb="4">
      <t>コウモク</t>
    </rPh>
    <phoneticPr fontId="31"/>
  </si>
  <si>
    <t>細　　別</t>
    <rPh sb="0" eb="1">
      <t>ホソ</t>
    </rPh>
    <rPh sb="3" eb="4">
      <t>ベツ</t>
    </rPh>
    <phoneticPr fontId="31"/>
  </si>
  <si>
    <t>ａ</t>
    <phoneticPr fontId="31"/>
  </si>
  <si>
    <t>ｂ</t>
    <phoneticPr fontId="31"/>
  </si>
  <si>
    <t>ｃ</t>
    <phoneticPr fontId="31"/>
  </si>
  <si>
    <t>ｄ</t>
    <phoneticPr fontId="31"/>
  </si>
  <si>
    <t>ｅ</t>
    <phoneticPr fontId="31"/>
  </si>
  <si>
    <t>２．施工状況</t>
    <rPh sb="2" eb="4">
      <t>セコウ</t>
    </rPh>
    <rPh sb="4" eb="6">
      <t>ジョウキョウ</t>
    </rPh>
    <phoneticPr fontId="31"/>
  </si>
  <si>
    <t>Ⅰ施工管理</t>
    <rPh sb="1" eb="3">
      <t>セコウ</t>
    </rPh>
    <rPh sb="3" eb="5">
      <t>カンリ</t>
    </rPh>
    <phoneticPr fontId="31"/>
  </si>
  <si>
    <t>施工管理が優れている</t>
    <rPh sb="0" eb="2">
      <t>セコウ</t>
    </rPh>
    <rPh sb="2" eb="4">
      <t>カンリ</t>
    </rPh>
    <rPh sb="5" eb="6">
      <t>スグ</t>
    </rPh>
    <phoneticPr fontId="31"/>
  </si>
  <si>
    <t>施工管理がやや優れている</t>
    <rPh sb="0" eb="2">
      <t>セコウ</t>
    </rPh>
    <rPh sb="2" eb="4">
      <t>カンリ</t>
    </rPh>
    <rPh sb="7" eb="8">
      <t>スグ</t>
    </rPh>
    <phoneticPr fontId="31"/>
  </si>
  <si>
    <t>他の事項に該当しない場合</t>
    <rPh sb="0" eb="1">
      <t>ホカ</t>
    </rPh>
    <rPh sb="2" eb="4">
      <t>ジコウ</t>
    </rPh>
    <rPh sb="5" eb="7">
      <t>ガイトウ</t>
    </rPh>
    <rPh sb="10" eb="12">
      <t>バアイ</t>
    </rPh>
    <phoneticPr fontId="31"/>
  </si>
  <si>
    <t>施工管理がやや不備である</t>
    <rPh sb="0" eb="2">
      <t>セコウ</t>
    </rPh>
    <rPh sb="2" eb="4">
      <t>カンリ</t>
    </rPh>
    <rPh sb="7" eb="9">
      <t>フビ</t>
    </rPh>
    <phoneticPr fontId="31"/>
  </si>
  <si>
    <t>施工管理が不備である</t>
  </si>
  <si>
    <t>設計図書と適合しない箇所があり､文書により修舗指示を行った。</t>
    <phoneticPr fontId="31"/>
  </si>
  <si>
    <t>［□：評価対象項目］</t>
    <phoneticPr fontId="31"/>
  </si>
  <si>
    <t>契約図書に基づき施工上の義務につき、検査職員から文書により指示を行った。</t>
    <phoneticPr fontId="31"/>
  </si>
  <si>
    <t>〇：</t>
    <phoneticPr fontId="31"/>
  </si>
  <si>
    <t>×:</t>
    <phoneticPr fontId="31"/>
  </si>
  <si>
    <t>判定：</t>
    <rPh sb="0" eb="2">
      <t>ハンテイ</t>
    </rPh>
    <phoneticPr fontId="31"/>
  </si>
  <si>
    <t>設計図書の条件明示を反映した施工計画書になっている。</t>
    <phoneticPr fontId="31"/>
  </si>
  <si>
    <t>安全対策が具体的・的確に記載され、実施されている。</t>
    <phoneticPr fontId="31"/>
  </si>
  <si>
    <t>３.現場代理人、作業主任者等の作業分担と責任の範囲が書面で確認できる｡</t>
    <rPh sb="2" eb="4">
      <t>ゲンバ</t>
    </rPh>
    <rPh sb="4" eb="7">
      <t>ダイリニン</t>
    </rPh>
    <rPh sb="8" eb="10">
      <t>サギョウ</t>
    </rPh>
    <rPh sb="10" eb="13">
      <t>シュニンシャ</t>
    </rPh>
    <rPh sb="13" eb="14">
      <t>トウ</t>
    </rPh>
    <rPh sb="15" eb="19">
      <t>サギョウブンタン</t>
    </rPh>
    <phoneticPr fontId="31"/>
  </si>
  <si>
    <t>施工体制台帳及び施工体系図に変更が生じた場合、その都度、監督員に提出されている。</t>
    <phoneticPr fontId="31"/>
  </si>
  <si>
    <t>5.立会確認の手続きが事前になされていることが確認できる。</t>
    <phoneticPr fontId="31"/>
  </si>
  <si>
    <t>段階確認が適切に実施され、工程表と整合する。</t>
    <phoneticPr fontId="31"/>
  </si>
  <si>
    <t>臨時検査が適切に実施され、工程表と整合する。</t>
    <phoneticPr fontId="31"/>
  </si>
  <si>
    <t>立会確認が適切に実施されたことが書面で確認できる。</t>
    <phoneticPr fontId="31"/>
  </si>
  <si>
    <t>　　　　</t>
    <phoneticPr fontId="31"/>
  </si>
  <si>
    <t>6.品質確保のための対策など施工に関する独自の工夫がみられる。</t>
    <phoneticPr fontId="31"/>
  </si>
  <si>
    <t>工事書類簡素化の趣旨に則り、必要とされる書類が簡潔にまとめられている。</t>
    <phoneticPr fontId="31"/>
  </si>
  <si>
    <t>（提示書類と提出書類がきちんと区別整理され、工事書類作成マニュアル記載資料以外の提出がない）</t>
    <phoneticPr fontId="31"/>
  </si>
  <si>
    <t>キャリブレーションの必要な機器は、その成績結果表が添付されている。</t>
    <phoneticPr fontId="31"/>
  </si>
  <si>
    <t>説明のスムーズさから資料の整理、把握の良さがうかがえる。</t>
    <phoneticPr fontId="31"/>
  </si>
  <si>
    <t>８.工事記録写真等の整理に工夫がみられる。</t>
    <phoneticPr fontId="31"/>
  </si>
  <si>
    <t>工事写真撮影時、黒板等を利用して写真撮影箇所等、的確に分かり易く表示されている。</t>
    <phoneticPr fontId="31"/>
  </si>
  <si>
    <t>写真帳の撮影箇所に略図等が添付され、該当位置・部分及び状況が把握しやすく見やすく整理されている。</t>
    <phoneticPr fontId="31"/>
  </si>
  <si>
    <t>写真帳の分類の仕分けにインデックス等を利用し、見やすく工夫されている。</t>
    <phoneticPr fontId="31"/>
  </si>
  <si>
    <t>俯瞰(ふかん)的な把握と共に、細部についても的確に把握できるように工夫されている。</t>
    <phoneticPr fontId="31"/>
  </si>
  <si>
    <t>資料整理が、縦横になっていないで、施工順番に沿って整理がなされ、理解しやすくなっている。</t>
    <phoneticPr fontId="31"/>
  </si>
  <si>
    <t>　　　</t>
    <phoneticPr fontId="31"/>
  </si>
  <si>
    <t>１１.社内の管理基準等が作成され管理している｡</t>
    <phoneticPr fontId="31"/>
  </si>
  <si>
    <t>その管理基準により社内検査（書類検査）が完了していることが書面で確認できる。</t>
    <phoneticPr fontId="31"/>
  </si>
  <si>
    <t>その管理基準により社内検査（現場検査）が完了していることが書面で確認できる。</t>
    <phoneticPr fontId="31"/>
  </si>
  <si>
    <t>１２.工事材料の品質を確保していることが確認できる。</t>
    <rPh sb="8" eb="10">
      <t>ヒンシツ</t>
    </rPh>
    <rPh sb="11" eb="13">
      <t>カクホ</t>
    </rPh>
    <rPh sb="20" eb="22">
      <t>カクニン</t>
    </rPh>
    <phoneticPr fontId="31"/>
  </si>
  <si>
    <t>品質証明員届が提出されている。</t>
    <phoneticPr fontId="31"/>
  </si>
  <si>
    <t>適切な時期に現場の施工実態の確認を実施している。</t>
    <phoneticPr fontId="31"/>
  </si>
  <si>
    <t>検査前に工事関係書類等の事前確認を実施している。</t>
    <phoneticPr fontId="31"/>
  </si>
  <si>
    <t>１４.その他（　　　　　　　　　　　　　　　　　　　　　　　　　　　　　　　　　　　　　　　　　）</t>
    <phoneticPr fontId="31"/>
  </si>
  <si>
    <t>評価方法</t>
    <phoneticPr fontId="31"/>
  </si>
  <si>
    <t>①　当該「評価対象項目」のうち評価対象外の項目は削除する。・　○○○</t>
    <phoneticPr fontId="31"/>
  </si>
  <si>
    <t>②　削除項目のある場合は削除後の評価項目数を母数として、比率で評価する。</t>
    <phoneticPr fontId="31"/>
  </si>
  <si>
    <t>③　評価するもの   ◯・　　　　評価できないもの   ×</t>
    <phoneticPr fontId="31"/>
  </si>
  <si>
    <t>④　評価値（％）＝評価数／対象評価項目数＝   ◯・／（◯・＋×）</t>
    <phoneticPr fontId="31"/>
  </si>
  <si>
    <t>％</t>
    <phoneticPr fontId="31"/>
  </si>
  <si>
    <t>☑：</t>
    <phoneticPr fontId="31"/>
  </si>
  <si>
    <t>　　　　　評価値が９０％以上……………………………ａ</t>
    <phoneticPr fontId="31"/>
  </si>
  <si>
    <t>　　　　　評価値が８０％以上～９０％未満……………ｂ</t>
    <phoneticPr fontId="31"/>
  </si>
  <si>
    <t>　　　　　評価値が６０％以上～８０％未満……………ｃ</t>
    <phoneticPr fontId="31"/>
  </si>
  <si>
    <t>　　　　　評価値が６０％未満……………………………ｄ</t>
    <phoneticPr fontId="31"/>
  </si>
  <si>
    <t>　　　　　※評価対象項目数が２項目以下の場合は、ｃ評価とする。</t>
    <phoneticPr fontId="31"/>
  </si>
  <si>
    <t>別紙-3　②</t>
    <rPh sb="0" eb="2">
      <t>ベッシ</t>
    </rPh>
    <phoneticPr fontId="31"/>
  </si>
  <si>
    <t>工事成績採点の考査項目の考査項目別運表</t>
    <rPh sb="0" eb="2">
      <t>コウジ</t>
    </rPh>
    <rPh sb="2" eb="4">
      <t>セイセキ</t>
    </rPh>
    <rPh sb="4" eb="6">
      <t>サイテン</t>
    </rPh>
    <rPh sb="7" eb="9">
      <t>コウサ</t>
    </rPh>
    <rPh sb="9" eb="11">
      <t>コウモク</t>
    </rPh>
    <rPh sb="12" eb="14">
      <t>コウサ</t>
    </rPh>
    <rPh sb="14" eb="16">
      <t>コウモク</t>
    </rPh>
    <rPh sb="16" eb="17">
      <t>ベツ</t>
    </rPh>
    <rPh sb="17" eb="18">
      <t>ウン</t>
    </rPh>
    <rPh sb="18" eb="19">
      <t>ヒョウ</t>
    </rPh>
    <phoneticPr fontId="31"/>
  </si>
  <si>
    <t>（検査職員）</t>
    <rPh sb="1" eb="3">
      <t>ケンサ</t>
    </rPh>
    <rPh sb="3" eb="5">
      <t>ショクイン</t>
    </rPh>
    <phoneticPr fontId="31"/>
  </si>
  <si>
    <t>a'</t>
    <phoneticPr fontId="31"/>
  </si>
  <si>
    <t>b'</t>
    <phoneticPr fontId="31"/>
  </si>
  <si>
    <t>ａ’</t>
    <phoneticPr fontId="31"/>
  </si>
  <si>
    <t>ｂ’</t>
    <phoneticPr fontId="31"/>
  </si>
  <si>
    <t>3.出来形及び出来ばえ</t>
    <rPh sb="2" eb="5">
      <t>デキガタ</t>
    </rPh>
    <rPh sb="5" eb="6">
      <t>オヨ</t>
    </rPh>
    <rPh sb="7" eb="9">
      <t>デキ</t>
    </rPh>
    <phoneticPr fontId="31"/>
  </si>
  <si>
    <t>出来形の測定が、必要な測定項目について所定の測定基準に基づき行われており、測定値が規格値を満足し、そのばらつきが規格値の概ね５０％以内で、下記の「評価対象項目」４項目が以上該当する。</t>
    <phoneticPr fontId="31"/>
  </si>
  <si>
    <t>出来形の測定が、必要な測定項目について所定の測定基準に基づき行われており、測定値が規格値を満足し、そのばらつきが規格値の概ね５０％以内で、下記の「評価対象項目」３項目以上が該当する。</t>
    <phoneticPr fontId="31"/>
  </si>
  <si>
    <t>出来形の測定が、必要な測定項目について所定の測定基準に基づき行われており、測定値が規格値を満足し、そのばらつきが規格値の概ね８０％以内で、下記の「評価対象項目」３項目以上が該当する。</t>
    <phoneticPr fontId="31"/>
  </si>
  <si>
    <t>出来形の測定が、必要な測定項目について所定の測定基準に基づき行われており、測定値が規格値を満足し、そのばらつきが規格値の概ね８０％以内で、下記の「評価対象項目」２項目以上が該当する。</t>
    <phoneticPr fontId="31"/>
  </si>
  <si>
    <t>出来形の測定が、必要な測定項目について所定の測定基準に基づき行われており、測定値が規格値を満足し、ａ～ｂに該当しない。</t>
    <phoneticPr fontId="31"/>
  </si>
  <si>
    <t>出来形が､測定項目､測定基準及び規格値を満足せず､規格値を超えるものがあり､ばらつきが大きい。</t>
    <phoneticPr fontId="31"/>
  </si>
  <si>
    <t>　　　　　</t>
    <phoneticPr fontId="31"/>
  </si>
  <si>
    <t>監督員が文書で改善指示を行った</t>
    <phoneticPr fontId="31"/>
  </si>
  <si>
    <t xml:space="preserve">検査職員が修補（手直し）指示を行った。
</t>
    <phoneticPr fontId="31"/>
  </si>
  <si>
    <t>〇であれば、□に「レ」点を記入する。</t>
    <phoneticPr fontId="31"/>
  </si>
  <si>
    <t>出来形管理項目設定</t>
    <rPh sb="0" eb="3">
      <t>デキガタ</t>
    </rPh>
    <rPh sb="3" eb="5">
      <t>カンリ</t>
    </rPh>
    <rPh sb="5" eb="7">
      <t>コウモク</t>
    </rPh>
    <rPh sb="7" eb="9">
      <t>セッテイ</t>
    </rPh>
    <phoneticPr fontId="31"/>
  </si>
  <si>
    <t>［□：評価対象項目］　　　　　</t>
    <phoneticPr fontId="31"/>
  </si>
  <si>
    <t>１.出来形管理図及び出来形管理表に創意工夫がある｡　　　　　</t>
    <phoneticPr fontId="31"/>
  </si>
  <si>
    <t>ばらつき選択</t>
    <rPh sb="4" eb="6">
      <t>センタク</t>
    </rPh>
    <phoneticPr fontId="31"/>
  </si>
  <si>
    <t>測定表に出来形寸法を測定した箇所の略図等が掲載されている。　　</t>
    <phoneticPr fontId="31"/>
  </si>
  <si>
    <t>管理表による傾向、課題等が一目で判断できる。</t>
    <phoneticPr fontId="31"/>
  </si>
  <si>
    <t>２.出来形測定において不可視部分が写真で的確に判断できる｡　　　　　</t>
    <phoneticPr fontId="31"/>
  </si>
  <si>
    <t>完成写真等に、不可視部分の参考写真が添付されている。　　</t>
    <phoneticPr fontId="31"/>
  </si>
  <si>
    <t>不可視部分の出来形寸法が確認できる写真が撮影されている。　　（監督員等が臨場した箇所を除く）　</t>
    <phoneticPr fontId="31"/>
  </si>
  <si>
    <t>３. 社内の管理基準等が作成され管理している｡　　　　　</t>
    <phoneticPr fontId="31"/>
  </si>
  <si>
    <t>管理基準のない工種について、独自の管理基準を設定し管理していることが確認できる。　　　　　</t>
    <phoneticPr fontId="31"/>
  </si>
  <si>
    <t>その基準により社内検査(書類検査)が完了していることが書面で確認できる。</t>
    <phoneticPr fontId="31"/>
  </si>
  <si>
    <t>その基準により社内検査(現場検査)が完了していることが書面で確認できる。</t>
    <phoneticPr fontId="31"/>
  </si>
  <si>
    <t>上記項目に該当があれば……ｄ</t>
    <phoneticPr fontId="31"/>
  </si>
  <si>
    <t xml:space="preserve">上記項目に該当があれば……ｅ
</t>
    <phoneticPr fontId="31"/>
  </si>
  <si>
    <t>５.その他（　　　　　　　　　　　　　　　　　　　　　　　　　　　　　　　　　　　　）　　　　　</t>
    <phoneticPr fontId="31"/>
  </si>
  <si>
    <t>①　出来形とは、設計図書に示された工事目的物の形状寸法である。</t>
    <phoneticPr fontId="31"/>
  </si>
  <si>
    <t>②　出来形管理とは、「土木工事施工管理基準」の測定項目、測定基準及び規格値に基づく形状寸法を確保する管理</t>
    <phoneticPr fontId="31"/>
  </si>
  <si>
    <t>　体系である。</t>
    <phoneticPr fontId="31"/>
  </si>
  <si>
    <t>③　出来形管理項目を設定していない工事は「ｃ」評価とする。　　　　　</t>
    <phoneticPr fontId="31"/>
  </si>
  <si>
    <t>Ⅱ品質</t>
    <rPh sb="1" eb="3">
      <t>ヒンシツ</t>
    </rPh>
    <phoneticPr fontId="6"/>
  </si>
  <si>
    <t>Ⅲ出来ばえ</t>
    <rPh sb="1" eb="3">
      <t>デキ</t>
    </rPh>
    <phoneticPr fontId="6"/>
  </si>
  <si>
    <t>主任監督員</t>
    <rPh sb="0" eb="2">
      <t>シュニン</t>
    </rPh>
    <rPh sb="2" eb="5">
      <t>カントクイン</t>
    </rPh>
    <phoneticPr fontId="6"/>
  </si>
  <si>
    <t>検査員</t>
    <rPh sb="0" eb="3">
      <t>ケンサイン</t>
    </rPh>
    <phoneticPr fontId="6"/>
  </si>
  <si>
    <t>別紙-2　①</t>
    <rPh sb="0" eb="2">
      <t>ベッシ</t>
    </rPh>
    <phoneticPr fontId="31"/>
  </si>
  <si>
    <t>【記入方法】該当する項目の・に○マーク、「□」に「レ」マークを記入する。</t>
    <phoneticPr fontId="31"/>
  </si>
  <si>
    <t>(総括監督員）</t>
    <rPh sb="1" eb="3">
      <t>ソウカツ</t>
    </rPh>
    <rPh sb="3" eb="5">
      <t>カントク</t>
    </rPh>
    <rPh sb="5" eb="6">
      <t>イン</t>
    </rPh>
    <phoneticPr fontId="31"/>
  </si>
  <si>
    <t>Ⅱ.工程管理</t>
    <rPh sb="2" eb="4">
      <t>コウテイ</t>
    </rPh>
    <rPh sb="4" eb="6">
      <t>カンリ</t>
    </rPh>
    <phoneticPr fontId="31"/>
  </si>
  <si>
    <t>工程管理が非常に優れている</t>
    <phoneticPr fontId="31"/>
  </si>
  <si>
    <t>工程管理がやや優れている</t>
    <phoneticPr fontId="31"/>
  </si>
  <si>
    <t>他の事項に該当しない</t>
    <phoneticPr fontId="31"/>
  </si>
  <si>
    <t>工程管理がやや不満である</t>
    <phoneticPr fontId="31"/>
  </si>
  <si>
    <t>工程管理が不備である</t>
    <phoneticPr fontId="31"/>
  </si>
  <si>
    <t>「□：評価対象項目」</t>
    <phoneticPr fontId="31"/>
  </si>
  <si>
    <t>当該工事において、施工条件の変更等により工期的な制約がある中で余裕をもって工期内に工事を完成させた。</t>
    <phoneticPr fontId="31"/>
  </si>
  <si>
    <t>工期の１割以上の余裕をもって完了させた。</t>
    <phoneticPr fontId="31"/>
  </si>
  <si>
    <t>社会的な要請により竣工時期が限定されるものについて、発注者の意向に沿った工程で完成がなされた。</t>
    <phoneticPr fontId="31"/>
  </si>
  <si>
    <t>工事施工箇所が広範囲に点在している場合において、工程管理を的確に行い、余裕をもって工事を完成させた。</t>
    <phoneticPr fontId="31"/>
  </si>
  <si>
    <t>隣接する他の工事等との積極的な工程調整を行いトラブルを回避した｡</t>
    <phoneticPr fontId="31"/>
  </si>
  <si>
    <t>調整区間２つ以上、調整回数２回以上。（運搬路の利用調整など）</t>
    <phoneticPr fontId="31"/>
  </si>
  <si>
    <t>工事調整が工程短縮の要因となった。（調整機関・回数が１回）</t>
    <phoneticPr fontId="31"/>
  </si>
  <si>
    <t>地元調整を積極的に行い､トラブルなく工期内に工事を完成させた｡</t>
    <phoneticPr fontId="31"/>
  </si>
  <si>
    <t>道路利用、交通規制や工事の騒音などで地元調整を２回以上行った。</t>
    <phoneticPr fontId="31"/>
  </si>
  <si>
    <t>代休等を確保するなど､適切な人員管理と工程管理が地域住民に好印象を与えている｡</t>
    <phoneticPr fontId="31"/>
  </si>
  <si>
    <t>地域の行事、作業等に関連し、代休等を行って、地域からの苦情がなかった。</t>
    <phoneticPr fontId="31"/>
  </si>
  <si>
    <t>配置技術者（現場代理人等）の積極的な工程管理の姿勢が見られた。</t>
    <phoneticPr fontId="31"/>
  </si>
  <si>
    <t>工程に空き、無駄がなかった。</t>
    <phoneticPr fontId="31"/>
  </si>
  <si>
    <t>資材搬入の時期と使用時期にずれがなかった。</t>
    <phoneticPr fontId="31"/>
  </si>
  <si>
    <t>現場代理人の指示が、作業員に正確に伝わっている。</t>
    <phoneticPr fontId="31"/>
  </si>
  <si>
    <t>「施工プロセス」チェックのうち、工程管理について指摘事項がない。</t>
    <phoneticPr fontId="31"/>
  </si>
  <si>
    <t>「施工プロセス」チェックによる指摘事項が無かった。または指摘事項に対する改善が速やかに（次回）実施された。</t>
    <phoneticPr fontId="31"/>
  </si>
  <si>
    <t>その他　</t>
    <phoneticPr fontId="31"/>
  </si>
  <si>
    <t>（　　　　　　　　　　　　　　　　　　　　　　　　　　　　　　　　　　　　　　）</t>
    <phoneticPr fontId="31"/>
  </si>
  <si>
    <t>（採点指標）</t>
    <phoneticPr fontId="31"/>
  </si>
  <si>
    <t>評価項目数☑</t>
    <rPh sb="0" eb="2">
      <t>ヒョウカ</t>
    </rPh>
    <rPh sb="2" eb="5">
      <t>コウモクスウ</t>
    </rPh>
    <phoneticPr fontId="31"/>
  </si>
  <si>
    <t>＊　複数の項目がある場合、いずれかが該当（○マーク）すれば、評価（□にレ点）する。 ⇒（評価項目として扱う。）</t>
    <phoneticPr fontId="31"/>
  </si>
  <si>
    <t>＊　評価項目が４項目以上・・・ａ　　２項目以上・・・ｂ　　その他・・・ｃ（該当項目がなくとも、工期内に工事を完成）</t>
    <phoneticPr fontId="31"/>
  </si>
  <si>
    <t>＊</t>
    <phoneticPr fontId="31"/>
  </si>
  <si>
    <t>自主的な工程管理がなされず、主任監督員と協議の上で、改善指示の文書を出した場合・・・・・・・・・・・・・d</t>
    <phoneticPr fontId="31"/>
  </si>
  <si>
    <t>受注者の責により工期内に工事が完成しなかった場合・・・・・・・・・・・・・・・・・・・・・・・・・・・・e</t>
    <phoneticPr fontId="31"/>
  </si>
  <si>
    <t>Ⅲ.安全対策</t>
    <rPh sb="2" eb="4">
      <t>アンゼン</t>
    </rPh>
    <rPh sb="4" eb="6">
      <t>タイサク</t>
    </rPh>
    <phoneticPr fontId="31"/>
  </si>
  <si>
    <t>安全対策を非常に優れている</t>
    <phoneticPr fontId="31"/>
  </si>
  <si>
    <t>安全対策やや優れている</t>
    <phoneticPr fontId="31"/>
  </si>
  <si>
    <t>安全対策がやや不満である</t>
    <phoneticPr fontId="31"/>
  </si>
  <si>
    <t>安全対策が不備である</t>
    <phoneticPr fontId="31"/>
  </si>
  <si>
    <t>建設労働災害､公衆災害の防止への努力が認められる｡</t>
    <phoneticPr fontId="31"/>
  </si>
  <si>
    <t>当該工事における建設労働災害、公衆災害の危険性を承知している。</t>
    <phoneticPr fontId="31"/>
  </si>
  <si>
    <t>災害に対する防止対策が十分である。</t>
    <phoneticPr fontId="31"/>
  </si>
  <si>
    <t>安全衛生管理体制を確立し、組織的に取り組んでいる。</t>
    <phoneticPr fontId="31"/>
  </si>
  <si>
    <t>会社全体で組織的に取り組んでいて、現場との連携がとれている。</t>
    <phoneticPr fontId="31"/>
  </si>
  <si>
    <t>現場に安全組織表が掲載され、担当者とその職務が明確になっている。</t>
    <phoneticPr fontId="31"/>
  </si>
  <si>
    <t>（統括安全衛生責任者・元方安全衛生管理者・店社安全衛生管理者）</t>
    <rPh sb="7" eb="9">
      <t>セキニン</t>
    </rPh>
    <phoneticPr fontId="31"/>
  </si>
  <si>
    <t>安全管理に関する技術開発や創意工夫に取り組んでいる</t>
    <phoneticPr fontId="31"/>
  </si>
  <si>
    <t>独自性がある。（現場条件に適した独自の安全管理を実施している）</t>
    <phoneticPr fontId="31"/>
  </si>
  <si>
    <t>低コストで、他の工事等への汎用が可能である。</t>
    <phoneticPr fontId="31"/>
  </si>
  <si>
    <t>安全協議会活動に積極的に取り組むなど､リーダーシップを発揮している｡</t>
    <phoneticPr fontId="31"/>
  </si>
  <si>
    <t>協議会の幹事等の役員として、月一回以上積極的に活動している。</t>
    <phoneticPr fontId="31"/>
  </si>
  <si>
    <t>その都度の開催の目的意識が明確化されている。</t>
    <phoneticPr fontId="31"/>
  </si>
  <si>
    <t>安全職場実現への取り組みが地域全体から評価されている｡</t>
    <phoneticPr fontId="31"/>
  </si>
  <si>
    <t>誘導員の適切な交通誘導や、案内対応が良い。</t>
    <phoneticPr fontId="31"/>
  </si>
  <si>
    <t>地域住民等から安全に関する苦情・トラブルがない。</t>
    <phoneticPr fontId="31"/>
  </si>
  <si>
    <t>「施工プロセス」チェックのうち、安全対策について指摘事項がない。</t>
    <phoneticPr fontId="31"/>
  </si>
  <si>
    <t>「施工プロセス」チェックで、指摘事項が無かった。または指摘事項に対する改善が速やかに（次回）実施された。</t>
    <phoneticPr fontId="31"/>
  </si>
  <si>
    <t>その他　　　　　　　</t>
    <phoneticPr fontId="31"/>
  </si>
  <si>
    <t>（　　　　　　　　　　　　　　　　　　　　　　　　　　　　）</t>
    <phoneticPr fontId="31"/>
  </si>
  <si>
    <t>複数の項目がある場合、いずれかが該当（〇マーク）すれば、評価（□にレ点）する。⇒評価項目</t>
    <phoneticPr fontId="31"/>
  </si>
  <si>
    <t>評価項目が５項目以上・・・ａ　　３項目以上・・・ｂ　　その他・・・ｃ</t>
    <phoneticPr fontId="31"/>
  </si>
  <si>
    <t>安全対策に不備があり、主任監督員と協議の上で、改善指示の文書を出した場合・・・・・・・・・d</t>
    <phoneticPr fontId="31"/>
  </si>
  <si>
    <t>安全対策の改善指示に対して改善がなされず、安全対策の不備の内容が悪質と判断される場合・・・e</t>
    <phoneticPr fontId="31"/>
  </si>
  <si>
    <t>＊</t>
  </si>
  <si>
    <t>別紙-2　②</t>
    <rPh sb="0" eb="2">
      <t>ベッシ</t>
    </rPh>
    <phoneticPr fontId="31"/>
  </si>
  <si>
    <t>（総括監督員）</t>
    <rPh sb="1" eb="3">
      <t>ソウカツ</t>
    </rPh>
    <rPh sb="3" eb="6">
      <t>カントクイン</t>
    </rPh>
    <phoneticPr fontId="31"/>
  </si>
  <si>
    <t>［記入方法］該当する工事特性キーワード項目の□にレ点マーク、事例項目・に◯を記入する。</t>
    <phoneticPr fontId="31"/>
  </si>
  <si>
    <t>工事特性キーワード一覧表</t>
    <phoneticPr fontId="31"/>
  </si>
  <si>
    <t>【事例】具体的な施工条件等への対応事例</t>
    <phoneticPr fontId="31"/>
  </si>
  <si>
    <t>4．工事特性</t>
    <rPh sb="2" eb="4">
      <t>コウジ</t>
    </rPh>
    <rPh sb="4" eb="6">
      <t>トクセイ</t>
    </rPh>
    <phoneticPr fontId="31"/>
  </si>
  <si>
    <t>Ⅰ.施工条件</t>
    <rPh sb="2" eb="4">
      <t>セコウ</t>
    </rPh>
    <rPh sb="4" eb="6">
      <t>ジョウケン</t>
    </rPh>
    <phoneticPr fontId="31"/>
  </si>
  <si>
    <t>１．構造物の特性への対応</t>
    <phoneticPr fontId="31"/>
  </si>
  <si>
    <t>（１について）</t>
    <phoneticPr fontId="31"/>
  </si>
  <si>
    <t>等への対応</t>
    <rPh sb="0" eb="1">
      <t>トウ</t>
    </rPh>
    <rPh sb="3" eb="5">
      <t>タイオウ</t>
    </rPh>
    <phoneticPr fontId="31"/>
  </si>
  <si>
    <t xml:space="preserve"> トンネル（シールド）の直径：８ｍ以上、ダム用水門の設計水深：25ｍ以上</t>
    <phoneticPr fontId="31"/>
  </si>
  <si>
    <t>樋門又は樋管の内空断面積：15㎡以上、揚排水機場の吐出管径：2000㎜以上、</t>
    <phoneticPr fontId="31"/>
  </si>
  <si>
    <t>堰又は水門の最大径間長：25ｍ以上、堰又は水門の径間数：３径間以上,</t>
    <phoneticPr fontId="31"/>
  </si>
  <si>
    <t>堰又は水門の扉体面積：50㎡/門以上、トンネル（開削工法）の掘削深さ：20ｍ以上、</t>
    <phoneticPr fontId="31"/>
  </si>
  <si>
    <t>トンネル（ＮＡＴＭ）の内空断面積：100㎡以上、トンネル（沈埋工法）の内空断面積：300㎡以上、</t>
    <phoneticPr fontId="31"/>
  </si>
  <si>
    <t>海岸堤防・護岸・突堤又は離岸堤の水深：10ｍ以上、地滑り防止工：幅100ｍ以上かつ法長:150m以上</t>
    <phoneticPr fontId="31"/>
  </si>
  <si>
    <t>浚渫工の浚渫土量：100万㎥以上、流路工の計画高水流量：500㎥以上</t>
    <phoneticPr fontId="31"/>
  </si>
  <si>
    <t>砂防ダムの堤高：15ｍ以上、ダムの堤高：150ｍ以上</t>
    <phoneticPr fontId="31"/>
  </si>
  <si>
    <t>転流トンネルの流下能力：400㎥／s以上、橋梁下部工の高さ：30ｍ以上、</t>
    <phoneticPr fontId="31"/>
  </si>
  <si>
    <t>（２について）</t>
    <phoneticPr fontId="31"/>
  </si>
  <si>
    <t>・砂防工事などにおいて、現地合わせに基づいて再設計が必要な工事。</t>
    <phoneticPr fontId="31"/>
  </si>
  <si>
    <t>・鉄道に隣接した橋脚の耐震補強工事又は河道内の流水部における橋脚の撤去工事。</t>
    <phoneticPr fontId="31"/>
  </si>
  <si>
    <t>・供用中の道路トンネルの拡幅工事。</t>
    <phoneticPr fontId="31"/>
  </si>
  <si>
    <t>（３について）</t>
    <phoneticPr fontId="31"/>
  </si>
  <si>
    <t>・その他、構造物固有の難しさへの対応が特に必要な工事。</t>
    <phoneticPr fontId="31"/>
  </si>
  <si>
    <t>※上記の対応事項に１つ以上レ点が付けば４点の加点とする。</t>
    <phoneticPr fontId="31"/>
  </si>
  <si>
    <t>・その他、技術固有の難しさへの対応が特に必要な工事。</t>
    <phoneticPr fontId="31"/>
  </si>
  <si>
    <t>・地山強度が低い又は土被りが薄いため、ＦＥＭ解析などによる検討が必要な工事。</t>
    <phoneticPr fontId="31"/>
  </si>
  <si>
    <t>２．都市部等の作業環境、社会条件等への対応</t>
    <phoneticPr fontId="31"/>
  </si>
  <si>
    <t>（４について）</t>
    <phoneticPr fontId="31"/>
  </si>
  <si>
    <t>・供用中の鉄道又は道路と交差する橋梁などの工事。</t>
    <phoneticPr fontId="31"/>
  </si>
  <si>
    <t>・市街地等の家屋密集地での、鉄道又は道路をアンダーパスする工事。</t>
    <phoneticPr fontId="31"/>
  </si>
  <si>
    <t>・監視などの結果に基づき、工法の変更を行った工事。</t>
    <phoneticPr fontId="31"/>
  </si>
  <si>
    <t>（５について）</t>
    <phoneticPr fontId="31"/>
  </si>
  <si>
    <t>・ガス管、水道管、電話線等の支障物件の移設について、施工工程の管理に特に注意を要した工事。</t>
    <phoneticPr fontId="31"/>
  </si>
  <si>
    <t>・地元調整や環境対策などの制約が特に多い工事。</t>
    <phoneticPr fontId="31"/>
  </si>
  <si>
    <t>・そのほか各種制約があり、施工に特に厳しい制限を受けた工事。</t>
    <phoneticPr fontId="31"/>
  </si>
  <si>
    <t>（６について）</t>
    <phoneticPr fontId="31"/>
  </si>
  <si>
    <t>・市街地での夜間工事。</t>
    <phoneticPr fontId="31"/>
  </si>
  <si>
    <t>（７について）</t>
    <phoneticPr fontId="31"/>
  </si>
  <si>
    <t>・日交通量が概ね1万台以上の道路で、片側交互通行の交通規制をした工事。</t>
    <phoneticPr fontId="31"/>
  </si>
  <si>
    <t>・供用している自動車専用道路等の路上工事で、交通規制が必要な工事。</t>
    <phoneticPr fontId="31"/>
  </si>
  <si>
    <t>・工事期間中の大半にわたって、交通開放を行うための規制標識の設置撤去を日々行った工事。</t>
    <phoneticPr fontId="31"/>
  </si>
  <si>
    <t>（８について）</t>
    <phoneticPr fontId="31"/>
  </si>
  <si>
    <t>・事故や災害発生直後等、緊急的な対応が特に必要な工事で、24時間対応の施工等により早期の対策が求められる。</t>
    <phoneticPr fontId="31"/>
  </si>
  <si>
    <t>（９について）</t>
    <phoneticPr fontId="31"/>
  </si>
  <si>
    <t>・作業現場が広範囲に分布している工事。</t>
    <phoneticPr fontId="31"/>
  </si>
  <si>
    <t>（10について）</t>
    <phoneticPr fontId="31"/>
  </si>
  <si>
    <t>・施工ヤードの広さや高さに制限があり、機械の使用など施工に制約を受けた工事。</t>
    <phoneticPr fontId="31"/>
  </si>
  <si>
    <t>※上記の対応事項に１つ以上レ点が付けば６点の加点とする。</t>
    <phoneticPr fontId="31"/>
  </si>
  <si>
    <t>・その他、周辺環境又は社会条件への対応が特に必要な工事。</t>
    <phoneticPr fontId="31"/>
  </si>
  <si>
    <t>３．厳しい自然・地盤条件への対応</t>
    <phoneticPr fontId="31"/>
  </si>
  <si>
    <t>（11について）</t>
    <phoneticPr fontId="31"/>
  </si>
  <si>
    <t>・河川内の橋脚工事において地下水位が高く、ウェルポイント工法などによる排水や大規模な山留めなどが必要な工事。</t>
    <phoneticPr fontId="31"/>
  </si>
  <si>
    <t>・支持地盤の形状が複雑なため、深礎杭基礎毎に地質調査を実施するなど支持地盤を確認しながら再設計した工事｡</t>
    <phoneticPr fontId="31"/>
  </si>
  <si>
    <t>・施工不可能日が多いことから、施工機械の稼働率や台数などを的確に把握する必要が生じた工事｡</t>
    <phoneticPr fontId="31"/>
  </si>
  <si>
    <t>（12について）</t>
    <phoneticPr fontId="31"/>
  </si>
  <si>
    <t>・海岸又は河川区域内の工事のため、設計書で計上する以上に波浪等の影響で不稼働日が多く、主に作業船や台船を使用する工事。</t>
    <phoneticPr fontId="31"/>
  </si>
  <si>
    <t>・潜水夫を多用した工事又は波浪等の水位変動が大きいため作業構台等を設置した工事｡</t>
    <phoneticPr fontId="31"/>
  </si>
  <si>
    <t>（13について）</t>
    <phoneticPr fontId="31"/>
  </si>
  <si>
    <t>・急峻な地形のため、作業構台や作業床の設置が制限される工事。もしくは、命綱を使用する必要があった工事（法面工は除く）。</t>
    <phoneticPr fontId="31"/>
  </si>
  <si>
    <t>・斜面上又は急峻な地形直下での工事のため、工事に伴う地滑り防止対策等の安全対策を必要とした工事。</t>
    <phoneticPr fontId="31"/>
  </si>
  <si>
    <t>・土石流危険渓流に指定された区域内における工事。</t>
    <phoneticPr fontId="31"/>
  </si>
  <si>
    <t>・被災箇所における二次災害の危険に対する注意が必要とされる工事。</t>
    <phoneticPr fontId="31"/>
  </si>
  <si>
    <t>（14について）</t>
    <phoneticPr fontId="31"/>
  </si>
  <si>
    <t>・イヌワシ等の猛禽類などの貴重な動植物への配慮のため、工程や施工方法に制約を受けた工事。</t>
    <phoneticPr fontId="31"/>
  </si>
  <si>
    <t>（15について）</t>
    <phoneticPr fontId="31"/>
  </si>
  <si>
    <t>　・地元説明会を複数回開催したり個別に住民の意向確認をするなど、工事規模に比して手間のかかる工事。</t>
    <phoneticPr fontId="31"/>
  </si>
  <si>
    <t>（16について）</t>
    <phoneticPr fontId="31"/>
  </si>
  <si>
    <t>・その他、自然条件又は地盤条件への対応が必要であった工事。</t>
    <phoneticPr fontId="31"/>
  </si>
  <si>
    <t>・その他、災害時における臨機の措置のうち特に評価すべき事項が認められる工事。</t>
    <phoneticPr fontId="31"/>
  </si>
  <si>
    <t>４．長期工事における安全確保への対応</t>
    <phoneticPr fontId="31"/>
  </si>
  <si>
    <t>※上記の対応事項に１つ以上レ点が付けば６点の加点とする</t>
    <phoneticPr fontId="31"/>
  </si>
  <si>
    <t xml:space="preserve">キーワード１.　　　　 </t>
    <phoneticPr fontId="31"/>
  </si>
  <si>
    <t>点／   ４点</t>
    <phoneticPr fontId="31"/>
  </si>
  <si>
    <t>評　　　価</t>
    <rPh sb="0" eb="1">
      <t>ヒョウ</t>
    </rPh>
    <rPh sb="4" eb="5">
      <t>アタイ</t>
    </rPh>
    <phoneticPr fontId="31"/>
  </si>
  <si>
    <t xml:space="preserve">キーワード２.　　　　 </t>
    <phoneticPr fontId="31"/>
  </si>
  <si>
    <t>点／   ６点</t>
    <phoneticPr fontId="31"/>
  </si>
  <si>
    <t xml:space="preserve">キーワード３.　　　　 </t>
    <phoneticPr fontId="31"/>
  </si>
  <si>
    <t>キーワード４.　　　　</t>
    <phoneticPr fontId="31"/>
  </si>
  <si>
    <t>評　 点　 計　　　　　　</t>
    <phoneticPr fontId="31"/>
  </si>
  <si>
    <t xml:space="preserve"> 点 ／ ２０点（最大）</t>
  </si>
  <si>
    <t>※１.　工事特性は、最大２０点の加点評価とする。</t>
    <phoneticPr fontId="31"/>
  </si>
  <si>
    <t>※２.  主任監督員が評価する、「５．創意工夫」との二重評価はしない。</t>
    <phoneticPr fontId="31"/>
  </si>
  <si>
    <t>※ ３.　評価に当たっては、主任監督員の意見も参考にする。</t>
    <phoneticPr fontId="31"/>
  </si>
  <si>
    <t>別紙-2　③</t>
    <rPh sb="0" eb="2">
      <t>ベッシ</t>
    </rPh>
    <phoneticPr fontId="31"/>
  </si>
  <si>
    <t>［記入方法］該当する項目の「・」に○マークを記入する｡　</t>
    <phoneticPr fontId="31"/>
  </si>
  <si>
    <t>６．社会性等</t>
    <rPh sb="2" eb="5">
      <t>シャカイセイ</t>
    </rPh>
    <rPh sb="5" eb="6">
      <t>ナド</t>
    </rPh>
    <phoneticPr fontId="31"/>
  </si>
  <si>
    <t>Ⅰ.地域への貢献等</t>
    <rPh sb="2" eb="4">
      <t>チイキ</t>
    </rPh>
    <rPh sb="6" eb="8">
      <t>コウケン</t>
    </rPh>
    <rPh sb="8" eb="9">
      <t>ナド</t>
    </rPh>
    <phoneticPr fontId="31"/>
  </si>
  <si>
    <t>貢献が非常に優れている</t>
    <phoneticPr fontId="31"/>
  </si>
  <si>
    <t>ｂより貢献が優れている</t>
    <phoneticPr fontId="31"/>
  </si>
  <si>
    <t>貢献がやや優れている</t>
    <phoneticPr fontId="31"/>
  </si>
  <si>
    <t>Cより貢献が優れている</t>
    <phoneticPr fontId="31"/>
  </si>
  <si>
    <t>他の事項に該当しない場合</t>
    <phoneticPr fontId="31"/>
  </si>
  <si>
    <t>「評価対象項目」</t>
    <phoneticPr fontId="31"/>
  </si>
  <si>
    <t>評価項目数　☑</t>
    <rPh sb="0" eb="2">
      <t>ヒョウカ</t>
    </rPh>
    <rPh sb="2" eb="5">
      <t>コウモクスウ</t>
    </rPh>
    <phoneticPr fontId="31"/>
  </si>
  <si>
    <t>社会性評価</t>
    <rPh sb="0" eb="3">
      <t>シャカイセイ</t>
    </rPh>
    <rPh sb="3" eb="5">
      <t>ヒョウカ</t>
    </rPh>
    <phoneticPr fontId="31"/>
  </si>
  <si>
    <t>＊：ただし、提出された「別紙6-1工事特性・創意工夫・社会性等に関する実施状況」、「別紙6-2工事特性・創意工夫・社会性等に関する</t>
    <phoneticPr fontId="31"/>
  </si>
  <si>
    <t>＊：評価項目が４項目以上・・ａ、３項目以上・・ａ’ 、２項目以上・・ｂ、１項目以上・・ｂ’、その他・・・ｃ（別紙６-2の提出がないものを含む）</t>
    <phoneticPr fontId="31"/>
  </si>
  <si>
    <t>※１.地域への貢献等とは､工事の施工にともなって､地域社会や住民に対する配慮等の貢献について､加点評価する（該当工事以外の貢献は評価の対象としない）</t>
    <phoneticPr fontId="31"/>
  </si>
  <si>
    <t>別紙-2　④</t>
    <rPh sb="0" eb="2">
      <t>ベッシ</t>
    </rPh>
    <phoneticPr fontId="31"/>
  </si>
  <si>
    <t>7．法令遵守等</t>
    <rPh sb="2" eb="4">
      <t>ホウレイ</t>
    </rPh>
    <rPh sb="4" eb="6">
      <t>ジュンシュ</t>
    </rPh>
    <rPh sb="6" eb="7">
      <t>ナド</t>
    </rPh>
    <phoneticPr fontId="31"/>
  </si>
  <si>
    <t>措　　　　置　　　　内　　　　容</t>
    <rPh sb="0" eb="1">
      <t>ソ</t>
    </rPh>
    <rPh sb="5" eb="6">
      <t>チ</t>
    </rPh>
    <rPh sb="10" eb="11">
      <t>ウチ</t>
    </rPh>
    <rPh sb="15" eb="16">
      <t>カタチ</t>
    </rPh>
    <phoneticPr fontId="31"/>
  </si>
  <si>
    <t>点　　　数</t>
    <rPh sb="0" eb="1">
      <t>テン</t>
    </rPh>
    <rPh sb="4" eb="5">
      <t>スウ</t>
    </rPh>
    <phoneticPr fontId="31"/>
  </si>
  <si>
    <t>1指名停止３ヶ月以上</t>
    <rPh sb="1" eb="3">
      <t>シメイ</t>
    </rPh>
    <rPh sb="3" eb="5">
      <t>テイシ</t>
    </rPh>
    <rPh sb="7" eb="8">
      <t>ゲツ</t>
    </rPh>
    <rPh sb="8" eb="10">
      <t>イジョウ</t>
    </rPh>
    <phoneticPr fontId="31"/>
  </si>
  <si>
    <t>－20点</t>
    <rPh sb="3" eb="4">
      <t>テン</t>
    </rPh>
    <phoneticPr fontId="31"/>
  </si>
  <si>
    <t>2指名停止2ヶ月以上3ヶ月未満</t>
    <rPh sb="1" eb="3">
      <t>シメイ</t>
    </rPh>
    <rPh sb="3" eb="5">
      <t>テイシ</t>
    </rPh>
    <rPh sb="7" eb="8">
      <t>ゲツ</t>
    </rPh>
    <rPh sb="8" eb="10">
      <t>イジョウ</t>
    </rPh>
    <rPh sb="12" eb="13">
      <t>ゲツ</t>
    </rPh>
    <rPh sb="13" eb="15">
      <t>ミマン</t>
    </rPh>
    <phoneticPr fontId="31"/>
  </si>
  <si>
    <t>－15点</t>
    <rPh sb="3" eb="4">
      <t>テン</t>
    </rPh>
    <phoneticPr fontId="31"/>
  </si>
  <si>
    <t>3指名停止1ヶ月以上2ヶ月未満</t>
    <rPh sb="1" eb="3">
      <t>シメイ</t>
    </rPh>
    <rPh sb="3" eb="5">
      <t>テイシ</t>
    </rPh>
    <rPh sb="7" eb="8">
      <t>ゲツ</t>
    </rPh>
    <rPh sb="8" eb="10">
      <t>イジョウ</t>
    </rPh>
    <rPh sb="12" eb="13">
      <t>ゲツ</t>
    </rPh>
    <rPh sb="13" eb="15">
      <t>ミマン</t>
    </rPh>
    <phoneticPr fontId="31"/>
  </si>
  <si>
    <t>－13点</t>
    <rPh sb="3" eb="4">
      <t>テン</t>
    </rPh>
    <phoneticPr fontId="31"/>
  </si>
  <si>
    <t>4指名停止2週間以上1ヶ月未満</t>
    <rPh sb="1" eb="3">
      <t>シメイ</t>
    </rPh>
    <rPh sb="3" eb="5">
      <t>テイシ</t>
    </rPh>
    <rPh sb="6" eb="8">
      <t>シュウカン</t>
    </rPh>
    <rPh sb="8" eb="10">
      <t>イジョウ</t>
    </rPh>
    <rPh sb="12" eb="13">
      <t>ゲツ</t>
    </rPh>
    <rPh sb="13" eb="15">
      <t>ミマン</t>
    </rPh>
    <phoneticPr fontId="31"/>
  </si>
  <si>
    <t>－10点</t>
    <rPh sb="3" eb="4">
      <t>テン</t>
    </rPh>
    <phoneticPr fontId="31"/>
  </si>
  <si>
    <t>5文章注意</t>
    <rPh sb="1" eb="3">
      <t>ブンショウ</t>
    </rPh>
    <rPh sb="3" eb="5">
      <t>チュウイ</t>
    </rPh>
    <phoneticPr fontId="31"/>
  </si>
  <si>
    <t>－8点</t>
    <rPh sb="2" eb="3">
      <t>テン</t>
    </rPh>
    <phoneticPr fontId="31"/>
  </si>
  <si>
    <t>6口頭注意</t>
    <rPh sb="1" eb="3">
      <t>コウトウ</t>
    </rPh>
    <rPh sb="3" eb="5">
      <t>チュウイ</t>
    </rPh>
    <phoneticPr fontId="31"/>
  </si>
  <si>
    <t>－5点</t>
    <rPh sb="2" eb="3">
      <t>テン</t>
    </rPh>
    <phoneticPr fontId="31"/>
  </si>
  <si>
    <t>7安全管理が適切でなく事故が発生したが、口頭注意以上の処分はなかった。</t>
    <rPh sb="1" eb="3">
      <t>アンゼン</t>
    </rPh>
    <rPh sb="3" eb="5">
      <t>カンリ</t>
    </rPh>
    <rPh sb="6" eb="8">
      <t>テキセツ</t>
    </rPh>
    <rPh sb="11" eb="13">
      <t>ジコ</t>
    </rPh>
    <rPh sb="14" eb="16">
      <t>ハッセイ</t>
    </rPh>
    <rPh sb="20" eb="22">
      <t>コウトウ</t>
    </rPh>
    <rPh sb="22" eb="24">
      <t>チュウイ</t>
    </rPh>
    <rPh sb="24" eb="26">
      <t>イジョウ</t>
    </rPh>
    <rPh sb="27" eb="29">
      <t>ショブン</t>
    </rPh>
    <phoneticPr fontId="31"/>
  </si>
  <si>
    <t>－3点</t>
    <rPh sb="2" eb="3">
      <t>テン</t>
    </rPh>
    <phoneticPr fontId="31"/>
  </si>
  <si>
    <t>※１．工事の施工にあたり、当該工事関係者が下記の適応事例で上表の措置があった場合に適応する。（適応事例がない場合は、該当なし）</t>
    <phoneticPr fontId="31"/>
  </si>
  <si>
    <t>※２．完成検査後に処分が出た場合は、速やかに評定を修正する。</t>
    <phoneticPr fontId="31"/>
  </si>
  <si>
    <t>【上記で評価する場合の適応事例】</t>
    <phoneticPr fontId="31"/>
  </si>
  <si>
    <t>8.総合評価</t>
    <rPh sb="2" eb="4">
      <t>ソウゴウ</t>
    </rPh>
    <rPh sb="4" eb="6">
      <t>ヒョウカ</t>
    </rPh>
    <phoneticPr fontId="31"/>
  </si>
  <si>
    <t>　技術提案</t>
    <rPh sb="1" eb="3">
      <t>ギジュツ</t>
    </rPh>
    <rPh sb="3" eb="5">
      <t>テイアン</t>
    </rPh>
    <phoneticPr fontId="31"/>
  </si>
  <si>
    <t>総合評価技術提案対象</t>
    <rPh sb="0" eb="2">
      <t>ソウゴウ</t>
    </rPh>
    <rPh sb="2" eb="4">
      <t>ヒョウカ</t>
    </rPh>
    <rPh sb="4" eb="8">
      <t>ギジュツテイアン</t>
    </rPh>
    <rPh sb="8" eb="10">
      <t>タイショウ</t>
    </rPh>
    <phoneticPr fontId="6"/>
  </si>
  <si>
    <t>入札説明書による減点数値</t>
    <rPh sb="0" eb="2">
      <t>ニュウサツ</t>
    </rPh>
    <rPh sb="2" eb="5">
      <t>セツメイショ</t>
    </rPh>
    <rPh sb="8" eb="10">
      <t>ゲンテン</t>
    </rPh>
    <rPh sb="10" eb="12">
      <t>スウチ</t>
    </rPh>
    <phoneticPr fontId="6"/>
  </si>
  <si>
    <t>技術提案の履行が確認できない。（減点対象）</t>
    <rPh sb="16" eb="18">
      <t>ゲンテン</t>
    </rPh>
    <rPh sb="18" eb="20">
      <t>タイショウ</t>
    </rPh>
    <phoneticPr fontId="31"/>
  </si>
  <si>
    <t>別紙-1①</t>
    <rPh sb="0" eb="2">
      <t>ベッシ</t>
    </rPh>
    <phoneticPr fontId="31"/>
  </si>
  <si>
    <t>［記入方法］該当する項目の・に◯×マークを記入する。（※施工プロ）とは施工プロセスチェックでチェックされた項目である。</t>
    <phoneticPr fontId="31"/>
  </si>
  <si>
    <t>(主任監督員）</t>
    <rPh sb="1" eb="3">
      <t>シュニン</t>
    </rPh>
    <rPh sb="3" eb="5">
      <t>カントク</t>
    </rPh>
    <rPh sb="5" eb="6">
      <t>イン</t>
    </rPh>
    <phoneticPr fontId="31"/>
  </si>
  <si>
    <t>1．施工体制</t>
    <rPh sb="2" eb="4">
      <t>セコウ</t>
    </rPh>
    <rPh sb="4" eb="6">
      <t>タイセイ</t>
    </rPh>
    <phoneticPr fontId="31"/>
  </si>
  <si>
    <t>Ⅰ.施工体制一般</t>
    <rPh sb="2" eb="4">
      <t>セコウ</t>
    </rPh>
    <rPh sb="4" eb="6">
      <t>タイセイ</t>
    </rPh>
    <rPh sb="6" eb="8">
      <t>イッパン</t>
    </rPh>
    <phoneticPr fontId="31"/>
  </si>
  <si>
    <t>施工体制が適切である</t>
    <rPh sb="0" eb="2">
      <t>セコウ</t>
    </rPh>
    <rPh sb="2" eb="4">
      <t>タイセイ</t>
    </rPh>
    <rPh sb="5" eb="7">
      <t>テキセツ</t>
    </rPh>
    <phoneticPr fontId="31"/>
  </si>
  <si>
    <t>施工体制がほぼ適切である</t>
    <phoneticPr fontId="31"/>
  </si>
  <si>
    <t>施工体制がやや不備である</t>
    <phoneticPr fontId="31"/>
  </si>
  <si>
    <t>施工体制が不備である</t>
    <phoneticPr fontId="31"/>
  </si>
  <si>
    <t>施工体制が不備であり､監督員から文書により改善指示を行った。</t>
    <phoneticPr fontId="31"/>
  </si>
  <si>
    <t>上記該当事項があれば……ｅ</t>
    <phoneticPr fontId="31"/>
  </si>
  <si>
    <t>評価方法</t>
    <rPh sb="0" eb="2">
      <t>ヒョウカ</t>
    </rPh>
    <rPh sb="2" eb="4">
      <t>ホウホウ</t>
    </rPh>
    <phoneticPr fontId="31"/>
  </si>
  <si>
    <t>評価値が９０％以上………………………ａ</t>
    <phoneticPr fontId="31"/>
  </si>
  <si>
    <t>〇</t>
    <phoneticPr fontId="31"/>
  </si>
  <si>
    <t>×</t>
    <phoneticPr fontId="31"/>
  </si>
  <si>
    <t>評価値が８０％以上～９０％未満　……ｂ</t>
    <phoneticPr fontId="31"/>
  </si>
  <si>
    <t>② 項目数を変更する場合は、変更後の評価項目数を母数として計算した比率（％）</t>
    <phoneticPr fontId="31"/>
  </si>
  <si>
    <t>評価値が６０％以上～８０％未満　……ｃ</t>
    <phoneticPr fontId="31"/>
  </si>
  <si>
    <t>計算の値で評価する。</t>
    <phoneticPr fontId="31"/>
  </si>
  <si>
    <t>評価値が６０％未満………………………ｄ</t>
    <phoneticPr fontId="31"/>
  </si>
  <si>
    <t>③　評価するもの   ◯　　　　評価できないもの   ×</t>
    <phoneticPr fontId="31"/>
  </si>
  <si>
    <t>※評価対象項目数が２項目以下の場合はｃ評価とする</t>
    <phoneticPr fontId="31"/>
  </si>
  <si>
    <t>④　評価値（　％）＝該当項目数／評価対象項目数＝   ◯／（◯＋×）</t>
    <phoneticPr fontId="31"/>
  </si>
  <si>
    <t>以下同様省略</t>
    <phoneticPr fontId="31"/>
  </si>
  <si>
    <t>Ⅱ.配置技術者</t>
    <rPh sb="2" eb="4">
      <t>ハイチ</t>
    </rPh>
    <rPh sb="4" eb="7">
      <t>ギジュツシャ</t>
    </rPh>
    <phoneticPr fontId="31"/>
  </si>
  <si>
    <t>（現場代理人等）</t>
    <rPh sb="1" eb="3">
      <t>ゲンバ</t>
    </rPh>
    <rPh sb="3" eb="6">
      <t>ダイリニン</t>
    </rPh>
    <rPh sb="6" eb="7">
      <t>ナド</t>
    </rPh>
    <phoneticPr fontId="31"/>
  </si>
  <si>
    <t>技術者が適切に配置されている</t>
    <phoneticPr fontId="31"/>
  </si>
  <si>
    <t>技術者がほぼ適切に配置されている</t>
    <phoneticPr fontId="31"/>
  </si>
  <si>
    <t>技術者の配置がやや不備である</t>
    <phoneticPr fontId="31"/>
  </si>
  <si>
    <t>技術者の配置が不備である</t>
    <phoneticPr fontId="31"/>
  </si>
  <si>
    <t>現場代理人等の技術者配置が不備で､監督員から文書により改善指示を行った。</t>
    <phoneticPr fontId="31"/>
  </si>
  <si>
    <t>専門技術者が配置されていない。</t>
    <phoneticPr fontId="31"/>
  </si>
  <si>
    <t>１項目でも該当あれば…………ｄ</t>
    <phoneticPr fontId="31"/>
  </si>
  <si>
    <t>２項目該当………………………ｅ</t>
    <phoneticPr fontId="31"/>
  </si>
  <si>
    <t>＊安全管理が適切でなく、事故を発生させた場合は、ａ評価はしない。</t>
    <phoneticPr fontId="31"/>
  </si>
  <si>
    <t>別紙-1　②</t>
    <rPh sb="0" eb="2">
      <t>ベッシ</t>
    </rPh>
    <phoneticPr fontId="31"/>
  </si>
  <si>
    <t>Ⅰ.施工管理</t>
    <rPh sb="2" eb="4">
      <t>セコウ</t>
    </rPh>
    <rPh sb="4" eb="6">
      <t>カンリ</t>
    </rPh>
    <phoneticPr fontId="31"/>
  </si>
  <si>
    <t>施工体制が適切である</t>
    <phoneticPr fontId="31"/>
  </si>
  <si>
    <t>設計図書と適合しない個所があり、文書により改善請求を行った。</t>
    <rPh sb="26" eb="27">
      <t>オコナ</t>
    </rPh>
    <phoneticPr fontId="31"/>
  </si>
  <si>
    <t>施工計画書が工事施工前に提出されていない。</t>
    <phoneticPr fontId="31"/>
  </si>
  <si>
    <t>定められた工事材料の検査義務を怠り破壊検査を行った。</t>
    <phoneticPr fontId="31"/>
  </si>
  <si>
    <t xml:space="preserve"> 契約図書に基づく施工上の義務につき､監督員から文書により改善指示を行った。</t>
    <phoneticPr fontId="31"/>
  </si>
  <si>
    <t>工程管理が適切である</t>
    <rPh sb="0" eb="2">
      <t>コウテイ</t>
    </rPh>
    <rPh sb="2" eb="4">
      <t>カンリ</t>
    </rPh>
    <phoneticPr fontId="31"/>
  </si>
  <si>
    <t>工程管理がほぼ適切である</t>
    <rPh sb="0" eb="2">
      <t>コウテイ</t>
    </rPh>
    <rPh sb="2" eb="4">
      <t>カンリ</t>
    </rPh>
    <phoneticPr fontId="31"/>
  </si>
  <si>
    <t>工程管理がやや不備である</t>
    <rPh sb="0" eb="2">
      <t>コウテイ</t>
    </rPh>
    <rPh sb="2" eb="4">
      <t>カンリ</t>
    </rPh>
    <phoneticPr fontId="31"/>
  </si>
  <si>
    <t>工程管理が不備である</t>
    <rPh sb="0" eb="2">
      <t>コウテイ</t>
    </rPh>
    <rPh sb="2" eb="4">
      <t>カンリ</t>
    </rPh>
    <phoneticPr fontId="31"/>
  </si>
  <si>
    <t>　上記該当あれば………………ｅ</t>
    <phoneticPr fontId="31"/>
  </si>
  <si>
    <t>　上記該当あれば……………ｄ</t>
    <phoneticPr fontId="31"/>
  </si>
  <si>
    <t>別紙-1　③</t>
    <rPh sb="0" eb="2">
      <t>ベッシ</t>
    </rPh>
    <phoneticPr fontId="31"/>
  </si>
  <si>
    <t>安全対策を適切に行った</t>
    <phoneticPr fontId="31"/>
  </si>
  <si>
    <t>安全対策をほぼ適切に行った</t>
    <phoneticPr fontId="31"/>
  </si>
  <si>
    <t>安全対策がやや不備であった</t>
    <phoneticPr fontId="31"/>
  </si>
  <si>
    <t>安全対策が不備であった</t>
    <phoneticPr fontId="31"/>
  </si>
  <si>
    <t xml:space="preserve"> 上記該当であれば…………ｅ</t>
    <phoneticPr fontId="31"/>
  </si>
  <si>
    <t>上記該当であれば…………ｄ</t>
    <phoneticPr fontId="31"/>
  </si>
  <si>
    <t>Ⅳ.対外関係</t>
    <rPh sb="2" eb="4">
      <t>タイガイ</t>
    </rPh>
    <rPh sb="4" eb="6">
      <t>カンケイ</t>
    </rPh>
    <phoneticPr fontId="31"/>
  </si>
  <si>
    <t>対外関係が適切であった</t>
    <phoneticPr fontId="31"/>
  </si>
  <si>
    <t>対外関係がほぼ適切であった</t>
    <phoneticPr fontId="31"/>
  </si>
  <si>
    <t>対外関係がやや不備であった</t>
    <phoneticPr fontId="31"/>
  </si>
  <si>
    <t>対外関係が不備であった</t>
    <phoneticPr fontId="31"/>
  </si>
  <si>
    <t>関連工事との調整に関して､発注者の指示に従わなかったため､関連工事を含む工事全体の進捗に支障が生じた。</t>
    <phoneticPr fontId="31"/>
  </si>
  <si>
    <t>受注者の対応による苦情が多い。または対応が悪くトラブルがあった。</t>
    <phoneticPr fontId="31"/>
  </si>
  <si>
    <t>関係法令に違反する恐れがあったため､監督員から文書により指示を行った。</t>
    <phoneticPr fontId="31"/>
  </si>
  <si>
    <t>別紙-1　④</t>
    <rPh sb="0" eb="2">
      <t>ベッシ</t>
    </rPh>
    <phoneticPr fontId="31"/>
  </si>
  <si>
    <t>3．出来形及び出来ばえ</t>
    <rPh sb="2" eb="5">
      <t>デキガタ</t>
    </rPh>
    <rPh sb="5" eb="6">
      <t>オヨ</t>
    </rPh>
    <rPh sb="7" eb="9">
      <t>デキ</t>
    </rPh>
    <phoneticPr fontId="31"/>
  </si>
  <si>
    <t>出来形が､測定項目､測定基準及び規格値を満足し､ばらつきが規格値の概ね50％程度以内であり下記の２項目が全て該当する｡</t>
    <phoneticPr fontId="31"/>
  </si>
  <si>
    <t>出来形が､測定項目､測定　基準及び規格値を満足し､ばらつきが規格値の概ね80％程度以内であり下記の２項目が全て該当する。</t>
    <phoneticPr fontId="31"/>
  </si>
  <si>
    <t>出来形が､測定項目､測定基準及び規格値を満足し､ａ及びｂに該当しない。</t>
    <phoneticPr fontId="31"/>
  </si>
  <si>
    <t xml:space="preserve"> ※ばらつきの判定は別紙―4参照</t>
    <phoneticPr fontId="31"/>
  </si>
  <si>
    <t>Ⅰ.出来形</t>
    <rPh sb="2" eb="5">
      <t>デキガタ</t>
    </rPh>
    <phoneticPr fontId="31"/>
  </si>
  <si>
    <t>・出来形測定において不可視部分が写真で的確に判断できる。</t>
    <phoneticPr fontId="31"/>
  </si>
  <si>
    <t>・出来高管理基準で必要とされる管理項目を全て管理している。</t>
    <phoneticPr fontId="31"/>
  </si>
  <si>
    <t>出来形の測定方法、又は測定値が不適切であったため、監督員が文書で改善指示を行い改善された。</t>
    <rPh sb="0" eb="3">
      <t>デキガタ</t>
    </rPh>
    <rPh sb="4" eb="8">
      <t>ソクテイホウホウ</t>
    </rPh>
    <rPh sb="9" eb="10">
      <t>マタ</t>
    </rPh>
    <rPh sb="11" eb="14">
      <t>ソクテイチ</t>
    </rPh>
    <rPh sb="15" eb="18">
      <t>フテキセツ</t>
    </rPh>
    <rPh sb="39" eb="41">
      <t>カイゼン</t>
    </rPh>
    <phoneticPr fontId="31"/>
  </si>
  <si>
    <t>出来形の測定方法、又は測定値が不適切であったため、検査職員が文書で修補（手直し）指示を行った。</t>
    <phoneticPr fontId="31"/>
  </si>
  <si>
    <t xml:space="preserve"> ①出来形の評定は、工事全般を通じて評定するものとする。</t>
    <phoneticPr fontId="31"/>
  </si>
  <si>
    <t xml:space="preserve"> ②出来形とは、設計図書に示された工事目的物の形状・寸法である。</t>
    <phoneticPr fontId="31"/>
  </si>
  <si>
    <t xml:space="preserve"> ③出来形管理とは、「土木工事施工管理基準」の測定項目、測定基準及び規格値に基づき</t>
    <phoneticPr fontId="31"/>
  </si>
  <si>
    <t>所定の出来形を確保する管理体系であるが、当該管理基準によりがたい場合等について</t>
    <phoneticPr fontId="31"/>
  </si>
  <si>
    <t>上記項目に該当があれば……ｅ</t>
    <phoneticPr fontId="31"/>
  </si>
  <si>
    <t>は、監督職員と協議の上で出来形管理を行うものである。</t>
    <phoneticPr fontId="31"/>
  </si>
  <si>
    <t xml:space="preserve"> ④出来形管理項目を設定していない工事は「ｃ」評価とする。</t>
    <phoneticPr fontId="31"/>
  </si>
  <si>
    <t>Ⅱ.品　　質</t>
    <rPh sb="2" eb="3">
      <t>ヒン</t>
    </rPh>
    <rPh sb="5" eb="6">
      <t>シツ</t>
    </rPh>
    <phoneticPr fontId="31"/>
  </si>
  <si>
    <t>別紙３－③～㉖－33による。</t>
    <phoneticPr fontId="31"/>
  </si>
  <si>
    <t>別紙-1 ⑤</t>
    <rPh sb="0" eb="2">
      <t>ベッシ</t>
    </rPh>
    <phoneticPr fontId="31"/>
  </si>
  <si>
    <t>［記入方法］創意工夫キーワードの該当する項目・に○マーク、□にレマークを記入する。</t>
    <phoneticPr fontId="31"/>
  </si>
  <si>
    <t>１．創意工夫キーワード一覧表（創意工夫が多く見られるリスト）</t>
    <phoneticPr fontId="31"/>
  </si>
  <si>
    <t>【施工】</t>
    <phoneticPr fontId="31"/>
  </si>
  <si>
    <t>5.創意工夫</t>
    <rPh sb="2" eb="4">
      <t>ソウイ</t>
    </rPh>
    <rPh sb="4" eb="6">
      <t>クフウ</t>
    </rPh>
    <phoneticPr fontId="31"/>
  </si>
  <si>
    <t>Ⅰ.創意工夫</t>
    <rPh sb="2" eb="4">
      <t>ソウイ</t>
    </rPh>
    <rPh sb="4" eb="6">
      <t>クフウ</t>
    </rPh>
    <phoneticPr fontId="31"/>
  </si>
  <si>
    <t>【軽微なもの】</t>
    <phoneticPr fontId="31"/>
  </si>
  <si>
    <t>キーワード</t>
    <phoneticPr fontId="31"/>
  </si>
  <si>
    <t>評価</t>
    <rPh sb="0" eb="2">
      <t>ヒョウカ</t>
    </rPh>
    <phoneticPr fontId="31"/>
  </si>
  <si>
    <t>【新技術活用】</t>
    <phoneticPr fontId="31"/>
  </si>
  <si>
    <t>【品質】</t>
    <phoneticPr fontId="31"/>
  </si>
  <si>
    <t>【安全衛生】</t>
    <phoneticPr fontId="31"/>
  </si>
  <si>
    <t>【・その他】</t>
    <phoneticPr fontId="31"/>
  </si>
  <si>
    <t>【ICT活用】</t>
    <phoneticPr fontId="31"/>
  </si>
  <si>
    <t>1. ＩＣＴ（情報通信技術）を活用した情報化施工を取り入れた工事。（簡易型ICTも可とする）</t>
    <phoneticPr fontId="31"/>
  </si>
  <si>
    <t>（※本項目は受注者選択型、発注者指定型を問わず2点の加点とする。）</t>
    <phoneticPr fontId="31"/>
  </si>
  <si>
    <t>※１.　特に評価すべき創意工夫事例を加点評価する。評価に当たって、その効果を確認する。</t>
    <phoneticPr fontId="31"/>
  </si>
  <si>
    <t>※２.　ICT活用試行対象工事については、【施工】【新技術活用】【品質】【安全衛生】【その他】の合計で最大５点までの加点評価とし、</t>
    <phoneticPr fontId="31"/>
  </si>
  <si>
    <t>　　　【ICT活用】項目が評価された場合（２点）のみ最大７点の加点評価ができる。</t>
    <phoneticPr fontId="31"/>
  </si>
  <si>
    <t>　　　　ICT活用試行対象工事以外については、【施工】【新技術活用】【品質】【安全衛生】【その他】の合計で最大７点の加点評価ができる。</t>
    <phoneticPr fontId="31"/>
  </si>
  <si>
    <t>※３.　上記の考査項目の他に評価に値する企業の工夫があれば、その他に具体の内容を記載して加点する。なお、総括監督員が評価する「工事特性」との二重評価は行わない。</t>
    <phoneticPr fontId="31"/>
  </si>
  <si>
    <t>評点：</t>
    <rPh sb="0" eb="2">
      <t>ヒョウテン</t>
    </rPh>
    <phoneticPr fontId="6"/>
  </si>
  <si>
    <t>ICT活用対象</t>
    <rPh sb="3" eb="5">
      <t>カツヨウ</t>
    </rPh>
    <rPh sb="5" eb="7">
      <t>タイショウ</t>
    </rPh>
    <phoneticPr fontId="6"/>
  </si>
  <si>
    <t>点</t>
    <rPh sb="0" eb="1">
      <t>テン</t>
    </rPh>
    <phoneticPr fontId="6"/>
  </si>
  <si>
    <t>〇×１点</t>
    <rPh sb="3" eb="4">
      <t>テン</t>
    </rPh>
    <phoneticPr fontId="6"/>
  </si>
  <si>
    <t>使用説明</t>
    <rPh sb="0" eb="2">
      <t>シヨウ</t>
    </rPh>
    <rPh sb="2" eb="4">
      <t>セツメイ</t>
    </rPh>
    <phoneticPr fontId="50"/>
  </si>
  <si>
    <t>黄色着所部は、リスト選択するか、直接入力してください。</t>
    <rPh sb="0" eb="2">
      <t>キイロ</t>
    </rPh>
    <rPh sb="2" eb="3">
      <t>チャク</t>
    </rPh>
    <rPh sb="3" eb="4">
      <t>ショ</t>
    </rPh>
    <rPh sb="4" eb="5">
      <t>ブ</t>
    </rPh>
    <rPh sb="10" eb="12">
      <t>センタク</t>
    </rPh>
    <rPh sb="16" eb="18">
      <t>チョクセツ</t>
    </rPh>
    <rPh sb="18" eb="20">
      <t>ニュウリョク</t>
    </rPh>
    <phoneticPr fontId="50"/>
  </si>
  <si>
    <t>必要な場合に記入、もしくはメモに使用してください</t>
    <rPh sb="0" eb="2">
      <t>ヒツヨウ</t>
    </rPh>
    <rPh sb="3" eb="5">
      <t>バアイ</t>
    </rPh>
    <rPh sb="6" eb="8">
      <t>キニュウ</t>
    </rPh>
    <rPh sb="16" eb="18">
      <t>シヨウ</t>
    </rPh>
    <phoneticPr fontId="50"/>
  </si>
  <si>
    <t>手書きの例</t>
    <rPh sb="0" eb="2">
      <t>テガ</t>
    </rPh>
    <rPh sb="4" eb="5">
      <t>レイ</t>
    </rPh>
    <phoneticPr fontId="50"/>
  </si>
  <si>
    <t>シート入力前の記載（主任監督員の該当なしを含む）・・・</t>
    <rPh sb="3" eb="5">
      <t>ニュウリョク</t>
    </rPh>
    <rPh sb="5" eb="6">
      <t>マエ</t>
    </rPh>
    <rPh sb="7" eb="9">
      <t>キサイ</t>
    </rPh>
    <rPh sb="10" eb="12">
      <t>シュニン</t>
    </rPh>
    <rPh sb="12" eb="14">
      <t>カントク</t>
    </rPh>
    <rPh sb="14" eb="15">
      <t>イン</t>
    </rPh>
    <rPh sb="16" eb="18">
      <t>ガイトウ</t>
    </rPh>
    <rPh sb="21" eb="22">
      <t>フク</t>
    </rPh>
    <phoneticPr fontId="50"/>
  </si>
  <si>
    <t>◯</t>
    <phoneticPr fontId="50"/>
  </si>
  <si>
    <t>評価する項目として選択します・・・・・・・・・・・・・</t>
    <rPh sb="0" eb="2">
      <t>ヒョウカ</t>
    </rPh>
    <rPh sb="4" eb="6">
      <t>コウモク</t>
    </rPh>
    <rPh sb="9" eb="11">
      <t>センタク</t>
    </rPh>
    <phoneticPr fontId="50"/>
  </si>
  <si>
    <t>◯</t>
    <phoneticPr fontId="50"/>
  </si>
  <si>
    <t>評価しない項目として選択します・・・・・・・・・・・・</t>
    <rPh sb="0" eb="2">
      <t>ヒョウカ</t>
    </rPh>
    <rPh sb="5" eb="7">
      <t>コウモク</t>
    </rPh>
    <rPh sb="10" eb="12">
      <t>センタク</t>
    </rPh>
    <phoneticPr fontId="50"/>
  </si>
  <si>
    <t>入力結果から自動で記載されます。</t>
    <rPh sb="0" eb="2">
      <t>ニュウリョク</t>
    </rPh>
    <rPh sb="2" eb="4">
      <t>ケッカ</t>
    </rPh>
    <rPh sb="6" eb="8">
      <t>ジドウ</t>
    </rPh>
    <rPh sb="9" eb="11">
      <t>キサイ</t>
    </rPh>
    <phoneticPr fontId="50"/>
  </si>
  <si>
    <t>注意事項</t>
    <rPh sb="0" eb="2">
      <t>チュウイ</t>
    </rPh>
    <rPh sb="2" eb="4">
      <t>ジコウ</t>
    </rPh>
    <phoneticPr fontId="50"/>
  </si>
  <si>
    <t>採点表：総合評価の不履行が確認された場合は総括監督員が直接数値をマイナス表記で入力してください。</t>
    <rPh sb="0" eb="2">
      <t>サイテン</t>
    </rPh>
    <rPh sb="2" eb="3">
      <t>ヒョウ</t>
    </rPh>
    <rPh sb="4" eb="6">
      <t>ソウゴウ</t>
    </rPh>
    <rPh sb="6" eb="8">
      <t>ヒョウカ</t>
    </rPh>
    <rPh sb="9" eb="12">
      <t>フリコウ</t>
    </rPh>
    <rPh sb="13" eb="15">
      <t>カクニン</t>
    </rPh>
    <rPh sb="18" eb="20">
      <t>バアイ</t>
    </rPh>
    <rPh sb="21" eb="23">
      <t>ソウカツ</t>
    </rPh>
    <rPh sb="23" eb="25">
      <t>カントク</t>
    </rPh>
    <rPh sb="25" eb="26">
      <t>イン</t>
    </rPh>
    <rPh sb="27" eb="29">
      <t>チョクセツ</t>
    </rPh>
    <rPh sb="29" eb="31">
      <t>スウチ</t>
    </rPh>
    <rPh sb="36" eb="38">
      <t>ヒョウキ</t>
    </rPh>
    <rPh sb="39" eb="41">
      <t>ニュウリョク</t>
    </rPh>
    <phoneticPr fontId="50"/>
  </si>
  <si>
    <t>採点表：検査職員の品質及び出来栄え採点は、別シートで評価した結果を「AY17,AY18セル」でa～eをリスト選択して下さい</t>
    <rPh sb="0" eb="2">
      <t>サイテン</t>
    </rPh>
    <rPh sb="2" eb="3">
      <t>ヒョウ</t>
    </rPh>
    <rPh sb="4" eb="6">
      <t>ケンサ</t>
    </rPh>
    <rPh sb="6" eb="8">
      <t>ショクイン</t>
    </rPh>
    <rPh sb="9" eb="11">
      <t>ヒンシツ</t>
    </rPh>
    <rPh sb="11" eb="12">
      <t>オヨ</t>
    </rPh>
    <rPh sb="13" eb="16">
      <t>デキバ</t>
    </rPh>
    <rPh sb="17" eb="19">
      <t>サイテン</t>
    </rPh>
    <rPh sb="21" eb="22">
      <t>ベツ</t>
    </rPh>
    <rPh sb="26" eb="28">
      <t>ヒョウカ</t>
    </rPh>
    <rPh sb="30" eb="32">
      <t>ケッカ</t>
    </rPh>
    <rPh sb="54" eb="56">
      <t>センタク</t>
    </rPh>
    <rPh sb="58" eb="59">
      <t>クダ</t>
    </rPh>
    <phoneticPr fontId="50"/>
  </si>
  <si>
    <t>別紙１-⑤主任監督員の創意工夫：ICT活用試行対象工事「■」、ICT活用試行対象外工事「□」を必ず選択すること</t>
    <rPh sb="0" eb="2">
      <t>ベッシ</t>
    </rPh>
    <rPh sb="5" eb="7">
      <t>シュニン</t>
    </rPh>
    <rPh sb="7" eb="9">
      <t>カントク</t>
    </rPh>
    <rPh sb="9" eb="10">
      <t>イン</t>
    </rPh>
    <rPh sb="11" eb="15">
      <t>ソウイクフウ</t>
    </rPh>
    <rPh sb="19" eb="21">
      <t>カツヨウ</t>
    </rPh>
    <rPh sb="21" eb="23">
      <t>シコウ</t>
    </rPh>
    <rPh sb="23" eb="25">
      <t>タイショウ</t>
    </rPh>
    <rPh sb="25" eb="27">
      <t>コウジ</t>
    </rPh>
    <rPh sb="34" eb="36">
      <t>カツヨウ</t>
    </rPh>
    <rPh sb="36" eb="38">
      <t>シコウ</t>
    </rPh>
    <rPh sb="38" eb="40">
      <t>タイショウ</t>
    </rPh>
    <rPh sb="40" eb="41">
      <t>ソト</t>
    </rPh>
    <rPh sb="41" eb="43">
      <t>コウジ</t>
    </rPh>
    <rPh sb="47" eb="48">
      <t>カナラ</t>
    </rPh>
    <rPh sb="49" eb="51">
      <t>センタク</t>
    </rPh>
    <phoneticPr fontId="50"/>
  </si>
  <si>
    <t>・</t>
    <phoneticPr fontId="50"/>
  </si>
  <si>
    <t>×</t>
    <phoneticPr fontId="50"/>
  </si>
  <si>
    <t>×</t>
    <phoneticPr fontId="50"/>
  </si>
  <si>
    <t>R6.3.版</t>
    <rPh sb="5" eb="6">
      <t>バン</t>
    </rPh>
    <phoneticPr fontId="50"/>
  </si>
  <si>
    <t>c</t>
  </si>
  <si>
    <t>① 当該「評価対象項目」のうち評価の対象としない項目は削除する。（・のままとする）</t>
    <phoneticPr fontId="31"/>
  </si>
  <si>
    <t>（＊本項目は、1つの新技術の活用につき2点の加点とし、最大4点の加点評価とする。）</t>
    <phoneticPr fontId="31"/>
  </si>
  <si>
    <t>〇×2点</t>
    <rPh sb="3" eb="4">
      <t>テン</t>
    </rPh>
    <phoneticPr fontId="6"/>
  </si>
  <si>
    <t>・集水井工事において、地形条件や地層状況、水理地質等が施工に厳しく、ポイリング・ヒービング、井壁の崩落などが発生した工事。</t>
    <rPh sb="1" eb="3">
      <t>シュウスイ</t>
    </rPh>
    <rPh sb="3" eb="4">
      <t>イ</t>
    </rPh>
    <rPh sb="4" eb="6">
      <t>コウジ</t>
    </rPh>
    <rPh sb="11" eb="13">
      <t>チケイ</t>
    </rPh>
    <rPh sb="13" eb="15">
      <t>ジョウケン</t>
    </rPh>
    <rPh sb="16" eb="18">
      <t>チソウ</t>
    </rPh>
    <rPh sb="18" eb="20">
      <t>ジョウキョウ</t>
    </rPh>
    <rPh sb="21" eb="23">
      <t>スイリ</t>
    </rPh>
    <rPh sb="23" eb="25">
      <t>チシツ</t>
    </rPh>
    <rPh sb="25" eb="26">
      <t>ナド</t>
    </rPh>
    <rPh sb="27" eb="29">
      <t>セコウ</t>
    </rPh>
    <rPh sb="30" eb="31">
      <t>キビ</t>
    </rPh>
    <rPh sb="46" eb="47">
      <t>イ</t>
    </rPh>
    <rPh sb="47" eb="48">
      <t>ヘキ</t>
    </rPh>
    <rPh sb="49" eb="51">
      <t>ホウラク</t>
    </rPh>
    <rPh sb="54" eb="56">
      <t>ハッセイ</t>
    </rPh>
    <rPh sb="58" eb="60">
      <t>コウジ</t>
    </rPh>
    <phoneticPr fontId="31"/>
  </si>
  <si>
    <t>・その他、酸素欠乏危険作業への対応が必要であった工事</t>
    <rPh sb="3" eb="4">
      <t>タ</t>
    </rPh>
    <rPh sb="5" eb="9">
      <t>サンソケツボウ</t>
    </rPh>
    <rPh sb="9" eb="11">
      <t>キケン</t>
    </rPh>
    <rPh sb="11" eb="13">
      <t>サギョウ</t>
    </rPh>
    <rPh sb="15" eb="17">
      <t>タイオウ</t>
    </rPh>
    <rPh sb="18" eb="20">
      <t>ヒツヨウ</t>
    </rPh>
    <rPh sb="24" eb="26">
      <t>コウジ</t>
    </rPh>
    <phoneticPr fontId="6"/>
  </si>
  <si>
    <t>・その他</t>
    <rPh sb="3" eb="4">
      <t>タ</t>
    </rPh>
    <phoneticPr fontId="6"/>
  </si>
  <si>
    <t>架空線等上空施設、地下埋設物件等の現地調査を行い、その結果を監督員に報告している。</t>
    <rPh sb="0" eb="3">
      <t>カクウセン</t>
    </rPh>
    <rPh sb="3" eb="4">
      <t>ナド</t>
    </rPh>
    <rPh sb="4" eb="6">
      <t>ジョウクウ</t>
    </rPh>
    <rPh sb="6" eb="8">
      <t>シセツ</t>
    </rPh>
    <rPh sb="9" eb="11">
      <t>チカ</t>
    </rPh>
    <rPh sb="11" eb="14">
      <t>マイセツブツ</t>
    </rPh>
    <rPh sb="14" eb="15">
      <t>ケン</t>
    </rPh>
    <rPh sb="15" eb="16">
      <t>ナド</t>
    </rPh>
    <rPh sb="17" eb="21">
      <t>ゲンチチョウサ</t>
    </rPh>
    <rPh sb="22" eb="23">
      <t>オコナ</t>
    </rPh>
    <rPh sb="27" eb="29">
      <t>ケッカ</t>
    </rPh>
    <rPh sb="30" eb="33">
      <t>カントクイン</t>
    </rPh>
    <rPh sb="34" eb="36">
      <t>ホウコク</t>
    </rPh>
    <phoneticPr fontId="6"/>
  </si>
  <si>
    <t>施工計画が現場状況（地形、地質、周辺環境、交通量等）を反映した具体的な施工計画書になっている。</t>
    <rPh sb="0" eb="4">
      <t>セコウケイカク</t>
    </rPh>
    <phoneticPr fontId="31"/>
  </si>
  <si>
    <t>施工計画書の現場組織表で、現場責任者が明記されている。</t>
    <phoneticPr fontId="31"/>
  </si>
  <si>
    <t>施工計画書の安全管理組織表で、下請けも含め安全衛生責任者、作業主任者等が明記されている。</t>
    <phoneticPr fontId="31"/>
  </si>
  <si>
    <t>施工体制台帳の記載事項は適正に記入されてており、添付が必要な書類も全て提出されている。</t>
    <rPh sb="7" eb="9">
      <t>キサイ</t>
    </rPh>
    <rPh sb="9" eb="11">
      <t>ジコウ</t>
    </rPh>
    <rPh sb="12" eb="14">
      <t>テキセイ</t>
    </rPh>
    <rPh sb="15" eb="17">
      <t>キニュウ</t>
    </rPh>
    <rPh sb="24" eb="26">
      <t>テンプ</t>
    </rPh>
    <rPh sb="27" eb="29">
      <t>ヒツヨウ</t>
    </rPh>
    <rPh sb="30" eb="32">
      <t>ショルイ</t>
    </rPh>
    <rPh sb="33" eb="34">
      <t>スベ</t>
    </rPh>
    <rPh sb="35" eb="37">
      <t>テイシュツ</t>
    </rPh>
    <phoneticPr fontId="31"/>
  </si>
  <si>
    <t>下請負人に対する当初契約・変更契約が適切になされていることが確認できる。</t>
    <rPh sb="1" eb="4">
      <t>ウケオイニン</t>
    </rPh>
    <phoneticPr fontId="31"/>
  </si>
  <si>
    <t>段階確認について、土木・建築工事監督要領及び土木工事監督技術基準により、事前に段階確認願（種別、細別、施工予定時期等）が書面で監督員に提出されている。</t>
    <rPh sb="9" eb="11">
      <t>ドボク</t>
    </rPh>
    <rPh sb="12" eb="16">
      <t>ケンチクコウジ</t>
    </rPh>
    <rPh sb="16" eb="18">
      <t>カントク</t>
    </rPh>
    <rPh sb="18" eb="20">
      <t>ヨウリョウ</t>
    </rPh>
    <rPh sb="20" eb="21">
      <t>オヨ</t>
    </rPh>
    <rPh sb="22" eb="24">
      <t>ドボク</t>
    </rPh>
    <rPh sb="24" eb="26">
      <t>コウジ</t>
    </rPh>
    <rPh sb="26" eb="28">
      <t>カントク</t>
    </rPh>
    <rPh sb="28" eb="30">
      <t>ギジュツ</t>
    </rPh>
    <rPh sb="30" eb="32">
      <t>キジュン</t>
    </rPh>
    <phoneticPr fontId="31"/>
  </si>
  <si>
    <t xml:space="preserve"> コリンズ登録が適正に行われている。</t>
    <phoneticPr fontId="31"/>
  </si>
  <si>
    <t>土砂の搬入・搬出時の手続きが適正に行われている。</t>
    <rPh sb="0" eb="2">
      <t>ドシャ</t>
    </rPh>
    <rPh sb="3" eb="5">
      <t>ハンニュウ</t>
    </rPh>
    <rPh sb="6" eb="9">
      <t>ハンシュツジ</t>
    </rPh>
    <rPh sb="10" eb="12">
      <t>テツヅ</t>
    </rPh>
    <rPh sb="14" eb="16">
      <t>テキセイ</t>
    </rPh>
    <rPh sb="17" eb="18">
      <t>オコナ</t>
    </rPh>
    <phoneticPr fontId="6"/>
  </si>
  <si>
    <t>掛金充当実績総括表が作成され、制度の履行状況が適切に整理されている。</t>
    <rPh sb="0" eb="2">
      <t>カケキン</t>
    </rPh>
    <rPh sb="2" eb="4">
      <t>ジュウトウ</t>
    </rPh>
    <rPh sb="4" eb="6">
      <t>ジッセキ</t>
    </rPh>
    <rPh sb="6" eb="9">
      <t>ソウカツヒョウ</t>
    </rPh>
    <rPh sb="10" eb="12">
      <t>サクセイ</t>
    </rPh>
    <rPh sb="15" eb="17">
      <t>セイド</t>
    </rPh>
    <rPh sb="18" eb="20">
      <t>リコウ</t>
    </rPh>
    <rPh sb="20" eb="22">
      <t>ジョウキョウ</t>
    </rPh>
    <rPh sb="23" eb="25">
      <t>テキセツ</t>
    </rPh>
    <rPh sb="26" eb="28">
      <t>セイリ</t>
    </rPh>
    <phoneticPr fontId="6"/>
  </si>
  <si>
    <t>管理基準がない工種について、独自の管理基準を設定し管理していることが確認できる。</t>
    <phoneticPr fontId="31"/>
  </si>
  <si>
    <t>工事に使用する材料の材料名、規格、数量、製造業者名、品質証明等が、施工計画書の「主要資材」に適切に記載されている。</t>
    <rPh sb="0" eb="2">
      <t>コウジ</t>
    </rPh>
    <rPh sb="3" eb="5">
      <t>シヨウ</t>
    </rPh>
    <rPh sb="7" eb="9">
      <t>ザイリョウ</t>
    </rPh>
    <rPh sb="10" eb="13">
      <t>ザイリョウメイ</t>
    </rPh>
    <rPh sb="14" eb="16">
      <t>キカク</t>
    </rPh>
    <rPh sb="17" eb="19">
      <t>スウリョウ</t>
    </rPh>
    <rPh sb="20" eb="24">
      <t>セイゾウギョウシャ</t>
    </rPh>
    <rPh sb="24" eb="25">
      <t>メイ</t>
    </rPh>
    <rPh sb="26" eb="28">
      <t>ヒンシツ</t>
    </rPh>
    <rPh sb="28" eb="30">
      <t>ショウメイ</t>
    </rPh>
    <rPh sb="30" eb="31">
      <t>ナド</t>
    </rPh>
    <rPh sb="33" eb="38">
      <t>セコウケイカクショ</t>
    </rPh>
    <rPh sb="40" eb="42">
      <t>シュヨウ</t>
    </rPh>
    <rPh sb="42" eb="44">
      <t>シザイ</t>
    </rPh>
    <rPh sb="46" eb="48">
      <t>テキセツ</t>
    </rPh>
    <rPh sb="49" eb="51">
      <t>キサイ</t>
    </rPh>
    <phoneticPr fontId="31"/>
  </si>
  <si>
    <t>法定外の労災保険に加入し、その証券又はそれに代わるものの写しを監督員に提出した。また、契約期間が工期を満たしている。（※施工プロ）</t>
    <rPh sb="0" eb="3">
      <t>ホウテイガイ</t>
    </rPh>
    <rPh sb="4" eb="6">
      <t>ロウサイ</t>
    </rPh>
    <rPh sb="6" eb="8">
      <t>ホケン</t>
    </rPh>
    <rPh sb="9" eb="11">
      <t>カニュウ</t>
    </rPh>
    <rPh sb="15" eb="17">
      <t>ショウケン</t>
    </rPh>
    <rPh sb="17" eb="18">
      <t>マタ</t>
    </rPh>
    <rPh sb="22" eb="23">
      <t>カ</t>
    </rPh>
    <rPh sb="28" eb="29">
      <t>ウツ</t>
    </rPh>
    <rPh sb="31" eb="34">
      <t>カントクイン</t>
    </rPh>
    <rPh sb="35" eb="37">
      <t>テイシュツ</t>
    </rPh>
    <rPh sb="43" eb="47">
      <t>ケイヤクキカン</t>
    </rPh>
    <rPh sb="48" eb="50">
      <t>コウキ</t>
    </rPh>
    <rPh sb="51" eb="52">
      <t>ミ</t>
    </rPh>
    <phoneticPr fontId="31"/>
  </si>
  <si>
    <t>受注者の責により工期内に工事を完成させなかった。（但し､改善指示による場合を除く）</t>
    <phoneticPr fontId="31"/>
  </si>
  <si>
    <t>自主的な工程管理がなされず､監督員から文書により改善指示を行った。</t>
    <phoneticPr fontId="31"/>
  </si>
  <si>
    <t>臨機の措置が不適切､または監督員の指示に従わなかったため､災害等の損害をうけた。</t>
    <phoneticPr fontId="31"/>
  </si>
  <si>
    <t>安全管理に関する現場管理または防災体制が不適切であり､監督員から文書による指示を行った。</t>
    <phoneticPr fontId="31"/>
  </si>
  <si>
    <t>≦</t>
    <phoneticPr fontId="6"/>
  </si>
  <si>
    <t>・ＤＩＤ地区での工事。</t>
    <phoneticPr fontId="31"/>
  </si>
  <si>
    <t>・切土の土工量：20万㎥以上、盛土の土工量：15万㎥以上、護岸・突堤の平均高さ：10ｍ以上、</t>
    <phoneticPr fontId="31"/>
  </si>
  <si>
    <t>（竣工写真では工事内容が分かりにくい場合、不可視部分の参考写真が添付されている。例：海岸（潜堤）工事、基礎工事。該当がない場合は削除）　　　　　</t>
    <rPh sb="51" eb="53">
      <t>キソ</t>
    </rPh>
    <rPh sb="53" eb="55">
      <t>コウジ</t>
    </rPh>
    <phoneticPr fontId="31"/>
  </si>
  <si>
    <t>４.写真管理基準の項目を満足している｡　　　　</t>
    <rPh sb="2" eb="4">
      <t>シャシン</t>
    </rPh>
    <rPh sb="4" eb="6">
      <t>カンリ</t>
    </rPh>
    <rPh sb="6" eb="8">
      <t>キジュン</t>
    </rPh>
    <phoneticPr fontId="31"/>
  </si>
  <si>
    <t>工事写真が写真管理基準に基づき整理されている。</t>
    <rPh sb="15" eb="17">
      <t>セイリ</t>
    </rPh>
    <phoneticPr fontId="31"/>
  </si>
  <si>
    <r>
      <t>工事履行届に添付する「着手前・完成」写真に起終点</t>
    </r>
    <r>
      <rPr>
        <sz val="8"/>
        <rFont val="ＭＳ Ｐゴシック"/>
        <family val="3"/>
        <charset val="128"/>
        <scheme val="minor"/>
      </rPr>
      <t>が</t>
    </r>
    <r>
      <rPr>
        <sz val="8"/>
        <rFont val="ＭＳ Ｐゴシック"/>
        <family val="3"/>
        <charset val="128"/>
        <scheme val="minor"/>
      </rPr>
      <t>明示され、着手前と完成時が比較できる。　　　</t>
    </r>
    <rPh sb="0" eb="2">
      <t>コウジ</t>
    </rPh>
    <rPh sb="2" eb="5">
      <t>リコウトドケ</t>
    </rPh>
    <rPh sb="6" eb="8">
      <t>テンプ</t>
    </rPh>
    <rPh sb="11" eb="13">
      <t>チャクシュ</t>
    </rPh>
    <rPh sb="13" eb="14">
      <t>マエ</t>
    </rPh>
    <rPh sb="15" eb="17">
      <t>カンセイ</t>
    </rPh>
    <rPh sb="18" eb="20">
      <t>シャシン</t>
    </rPh>
    <phoneticPr fontId="31"/>
  </si>
  <si>
    <t>工事写真帳に掲載されている写真が、写真管理基準の撮影項目、撮影頻度（時期）に基づいており、過不足となっていない。　</t>
    <rPh sb="0" eb="5">
      <t>コウジシャシンチョウ</t>
    </rPh>
    <rPh sb="6" eb="8">
      <t>ケイサイ</t>
    </rPh>
    <rPh sb="13" eb="15">
      <t>シャシン</t>
    </rPh>
    <rPh sb="26" eb="28">
      <t>コウモク</t>
    </rPh>
    <rPh sb="29" eb="31">
      <t>サツエイ</t>
    </rPh>
    <rPh sb="45" eb="48">
      <t>カブソク</t>
    </rPh>
    <phoneticPr fontId="31"/>
  </si>
  <si>
    <t>評価内容の具体的な記述</t>
    <rPh sb="0" eb="4">
      <t>ヒョウカナイヨウ</t>
    </rPh>
    <rPh sb="5" eb="8">
      <t>グタイテキ</t>
    </rPh>
    <rPh sb="9" eb="11">
      <t>キジュツ</t>
    </rPh>
    <phoneticPr fontId="6"/>
  </si>
  <si>
    <t>　（</t>
    <phoneticPr fontId="6"/>
  </si>
  <si>
    <t>）　</t>
    <phoneticPr fontId="6"/>
  </si>
  <si>
    <t>上記１項目該当事項があれば…ｄ</t>
    <phoneticPr fontId="31"/>
  </si>
  <si>
    <t>ＫＹ日誌で現場代理人の常駐状況（兼任は常駐免除)）が確認できるとともに、朝礼時において作業体制を的確に把握できる。</t>
    <rPh sb="48" eb="49">
      <t>マト</t>
    </rPh>
    <phoneticPr fontId="31"/>
  </si>
  <si>
    <t>材料（質）のチェック、材料の保管、事前の対応、品質を保つための現場条件、品質を保つための方策の徹底、事後の対応、出来形に評価される品質の各々の時点における工夫が書面で確認できる。</t>
    <phoneticPr fontId="31"/>
  </si>
  <si>
    <t>（「別紙6-1、6-2工事特性・創意工夫・社会性に関する実施状況」の提出が必要。)新潟県コンクリート品質確保ガイドライン（案）に基づく取組を達成したもの、ガイドライン（案）適用範囲外構造物でも加点対象構造物で達成条件を満たしているもの（令和3年6月23日技第1021号）。または加点対象構造物で達成条件(4)の３帳票の提出があったものも可とする。</t>
    <phoneticPr fontId="31"/>
  </si>
  <si>
    <t>工事記録が目的別にインデックス等で分かりやすく整理され、その整備資料全体がわかるように総括表でまとまっている。（提示資料は現場で使用したものをそのまま利用することから対象外）</t>
    <rPh sb="17" eb="18">
      <t>ワ</t>
    </rPh>
    <rPh sb="30" eb="32">
      <t>セイビ</t>
    </rPh>
    <rPh sb="32" eb="34">
      <t>シリョウ</t>
    </rPh>
    <rPh sb="34" eb="36">
      <t>ゼンタイ</t>
    </rPh>
    <phoneticPr fontId="31"/>
  </si>
  <si>
    <t>法的な手続き等必要なものに提出の漏れがない。（休日、祝日作業、道路使用、港湾区域の使用、労働基準監督署、会場保安本部への提出書類などの整備資料でチェックする。）</t>
    <phoneticPr fontId="31"/>
  </si>
  <si>
    <t>計算式等で算出根拠を説明するものがある場合、図表等を利用しわかりやすく整理されている。(例、薬注の注入量、グラウト注入量。該当がない場合は、本チェック項目を削除する）</t>
    <phoneticPr fontId="31"/>
  </si>
  <si>
    <t>１３.品質証明体制が確立され、品質証明員による関係書類、出来形、品質等の確認を工事全般にわたって行っていることが確認できる。</t>
    <rPh sb="15" eb="17">
      <t>ヒンシツ</t>
    </rPh>
    <rPh sb="17" eb="20">
      <t>ショウメイイン</t>
    </rPh>
    <rPh sb="23" eb="27">
      <t>カンケイショルイ</t>
    </rPh>
    <rPh sb="28" eb="31">
      <t>デキガタ</t>
    </rPh>
    <rPh sb="32" eb="34">
      <t>ヒンシツ</t>
    </rPh>
    <rPh sb="34" eb="35">
      <t>ナド</t>
    </rPh>
    <rPh sb="36" eb="38">
      <t>カクニン</t>
    </rPh>
    <rPh sb="39" eb="43">
      <t>コウジゼンパン</t>
    </rPh>
    <rPh sb="48" eb="49">
      <t>オコナ</t>
    </rPh>
    <rPh sb="56" eb="58">
      <t>カクニン</t>
    </rPh>
    <phoneticPr fontId="31"/>
  </si>
  <si>
    <t>（３億円以上の工事）</t>
  </si>
  <si>
    <t>１.施工前の設計図書の照査、工事測量等行っていることが確認できる。</t>
    <rPh sb="2" eb="5">
      <t>セコウマエ</t>
    </rPh>
    <rPh sb="14" eb="18">
      <t>コウジソクリョウ</t>
    </rPh>
    <rPh sb="18" eb="19">
      <t>ナド</t>
    </rPh>
    <rPh sb="19" eb="20">
      <t>オコナ</t>
    </rPh>
    <phoneticPr fontId="31"/>
  </si>
  <si>
    <t>施工前に行う設計図書の照査を行い、該当する事実の有無を監督員に報告している。また、事実がある場合は、確認できる資料を提出し確認を求めている。</t>
    <rPh sb="0" eb="3">
      <t>セコウマエ</t>
    </rPh>
    <rPh sb="4" eb="5">
      <t>オコナ</t>
    </rPh>
    <phoneticPr fontId="31"/>
  </si>
  <si>
    <t>工事着手後速やかに行う測量を実施し、その結果を監督員に提出している。（工事測量が不要な場合は本チェック項目を削除する。）</t>
    <rPh sb="2" eb="5">
      <t>チャクシュゴ</t>
    </rPh>
    <rPh sb="5" eb="6">
      <t>スミ</t>
    </rPh>
    <rPh sb="9" eb="10">
      <t>オコナ</t>
    </rPh>
    <rPh sb="14" eb="16">
      <t>ジッシ</t>
    </rPh>
    <phoneticPr fontId="31"/>
  </si>
  <si>
    <t>ICT活用の照査が実施され、その結果を特記仕様書に基づき書面で監督員に協議又は報告している。</t>
    <rPh sb="16" eb="18">
      <t>ケッカ</t>
    </rPh>
    <rPh sb="19" eb="21">
      <t>トッキ</t>
    </rPh>
    <rPh sb="21" eb="24">
      <t>シヨウショ</t>
    </rPh>
    <rPh sb="25" eb="26">
      <t>モト</t>
    </rPh>
    <rPh sb="35" eb="37">
      <t>キョウギ</t>
    </rPh>
    <rPh sb="37" eb="38">
      <t>マタ</t>
    </rPh>
    <rPh sb="39" eb="41">
      <t>ホウコク</t>
    </rPh>
    <phoneticPr fontId="31"/>
  </si>
  <si>
    <t>（ICT活用試行対象工事以外は本チェック項目を削除する。）</t>
    <phoneticPr fontId="31"/>
  </si>
  <si>
    <t>２.施工計画書が工事着手前に提出され、設計図書の内容及び現場条件を反映したものとなっていることが確認できる。</t>
    <rPh sb="8" eb="10">
      <t>コウジ</t>
    </rPh>
    <rPh sb="10" eb="12">
      <t>チャクシュ</t>
    </rPh>
    <rPh sb="12" eb="13">
      <t>マエ</t>
    </rPh>
    <rPh sb="14" eb="16">
      <t>テイシュツ</t>
    </rPh>
    <rPh sb="19" eb="23">
      <t>セッケイトショ</t>
    </rPh>
    <rPh sb="24" eb="26">
      <t>ナイヨウ</t>
    </rPh>
    <rPh sb="26" eb="27">
      <t>オヨ</t>
    </rPh>
    <rPh sb="28" eb="30">
      <t>ゲンバ</t>
    </rPh>
    <rPh sb="30" eb="32">
      <t>ジョウケン</t>
    </rPh>
    <rPh sb="33" eb="35">
      <t>ハンエイ</t>
    </rPh>
    <phoneticPr fontId="31"/>
  </si>
  <si>
    <t>施工計画書に所定の項目が記載され、工事着手前又は施工方法が確定した時期に提出されている。</t>
    <rPh sb="17" eb="21">
      <t>コウジチャクシュ</t>
    </rPh>
    <rPh sb="21" eb="22">
      <t>マエ</t>
    </rPh>
    <rPh sb="22" eb="23">
      <t>マタ</t>
    </rPh>
    <rPh sb="24" eb="28">
      <t>セコウホウホウ</t>
    </rPh>
    <rPh sb="29" eb="31">
      <t>カクテイ</t>
    </rPh>
    <rPh sb="33" eb="35">
      <t>ジキ</t>
    </rPh>
    <phoneticPr fontId="31"/>
  </si>
  <si>
    <t>施工計画書に変更が生じた場合、当該工事の着手前に変更施工計画書が監督員に提出されている。</t>
    <rPh sb="26" eb="28">
      <t>セコウ</t>
    </rPh>
    <phoneticPr fontId="31"/>
  </si>
  <si>
    <t>4.下請けに関する手続き等が適切に行われていることが確認できる。</t>
    <rPh sb="2" eb="4">
      <t>シタウ</t>
    </rPh>
    <rPh sb="6" eb="7">
      <t>カン</t>
    </rPh>
    <rPh sb="9" eb="11">
      <t>テツヅ</t>
    </rPh>
    <rPh sb="12" eb="13">
      <t>トウ</t>
    </rPh>
    <rPh sb="14" eb="16">
      <t>テキセツ</t>
    </rPh>
    <rPh sb="17" eb="18">
      <t>オコナ</t>
    </rPh>
    <rPh sb="26" eb="28">
      <t>カクニン</t>
    </rPh>
    <phoneticPr fontId="31"/>
  </si>
  <si>
    <t>施工体制台帳及び施工体系図が作成され、その写しが監督員に提出されている</t>
    <rPh sb="6" eb="7">
      <t>オヨ</t>
    </rPh>
    <rPh sb="21" eb="22">
      <t>ウツ</t>
    </rPh>
    <rPh sb="24" eb="27">
      <t>カントクイン</t>
    </rPh>
    <rPh sb="28" eb="30">
      <t>テイシュツ</t>
    </rPh>
    <phoneticPr fontId="31"/>
  </si>
  <si>
    <t>施工体系図が、工事関係者が見やすい場所及び公衆が見やすい場所に掲示されている。</t>
    <phoneticPr fontId="31"/>
  </si>
  <si>
    <t>下請負人に対する引き取り（完成）検査が実施されていることが確認できる（すべての一次下請け）</t>
    <rPh sb="1" eb="4">
      <t>ウケオイニン</t>
    </rPh>
    <rPh sb="29" eb="31">
      <t>カクニン</t>
    </rPh>
    <rPh sb="39" eb="41">
      <t>イチジ</t>
    </rPh>
    <rPh sb="41" eb="43">
      <t>シタウ</t>
    </rPh>
    <phoneticPr fontId="31"/>
  </si>
  <si>
    <t>７. 工事の関係書類を過不足なく作成していることが確認できる。</t>
    <rPh sb="11" eb="12">
      <t>カ</t>
    </rPh>
    <rPh sb="16" eb="18">
      <t>サクセイ</t>
    </rPh>
    <phoneticPr fontId="31"/>
  </si>
  <si>
    <t>９.建設副産物の再利用等への取り組みが適切になされている。</t>
    <rPh sb="2" eb="4">
      <t>ケンセツ</t>
    </rPh>
    <rPh sb="4" eb="7">
      <t>フクサンブツ</t>
    </rPh>
    <rPh sb="8" eb="11">
      <t>サイリヨウ</t>
    </rPh>
    <rPh sb="11" eb="12">
      <t>ナド</t>
    </rPh>
    <phoneticPr fontId="31"/>
  </si>
  <si>
    <t>再生資源利用計画書及び再生資源利用促進計画書が施工計画書に当初から添付され、また工事現場に掲示されている。</t>
    <rPh sb="8" eb="9">
      <t>ショ</t>
    </rPh>
    <rPh sb="23" eb="28">
      <t>セコウケイカクショ</t>
    </rPh>
    <rPh sb="40" eb="44">
      <t>コウジゲンバ</t>
    </rPh>
    <rPh sb="45" eb="47">
      <t>ケイジ</t>
    </rPh>
    <phoneticPr fontId="31"/>
  </si>
  <si>
    <t>建設副産物の搬出先（中間処理施設、最終処分場等）が当初から計画されている。</t>
    <rPh sb="6" eb="9">
      <t>ハンシュツサキ</t>
    </rPh>
    <rPh sb="10" eb="12">
      <t>チュウカン</t>
    </rPh>
    <rPh sb="12" eb="14">
      <t>ショリ</t>
    </rPh>
    <rPh sb="14" eb="16">
      <t>シセツ</t>
    </rPh>
    <rPh sb="17" eb="21">
      <t>サイシュウショブン</t>
    </rPh>
    <rPh sb="21" eb="22">
      <t>ジョウ</t>
    </rPh>
    <rPh sb="22" eb="23">
      <t>ナド</t>
    </rPh>
    <phoneticPr fontId="31"/>
  </si>
  <si>
    <t>再生資源利用実施書及び再生資源利用促進実施書が提出されており、数量が確認できる。</t>
    <rPh sb="6" eb="9">
      <t>ジッシショ</t>
    </rPh>
    <rPh sb="23" eb="25">
      <t>テイシュツ</t>
    </rPh>
    <phoneticPr fontId="31"/>
  </si>
  <si>
    <t>産業廃棄物管理票（紙マニフェスト）が整理され、所要の数量と整合する。</t>
    <rPh sb="5" eb="8">
      <t>カンリヒョウ</t>
    </rPh>
    <rPh sb="9" eb="10">
      <t>カミ</t>
    </rPh>
    <rPh sb="18" eb="20">
      <t>セイリ</t>
    </rPh>
    <rPh sb="23" eb="25">
      <t>ショヨウ</t>
    </rPh>
    <rPh sb="26" eb="28">
      <t>スウリョウ</t>
    </rPh>
    <rPh sb="29" eb="31">
      <t>セイゴウ</t>
    </rPh>
    <phoneticPr fontId="31"/>
  </si>
  <si>
    <t>産業廃棄物処理を委託する場合、委託契約書の写しが提出されている。</t>
    <rPh sb="5" eb="7">
      <t>ショリ</t>
    </rPh>
    <rPh sb="8" eb="10">
      <t>イタク</t>
    </rPh>
    <rPh sb="12" eb="14">
      <t>バアイ</t>
    </rPh>
    <rPh sb="15" eb="19">
      <t>イタクケイヤク</t>
    </rPh>
    <rPh sb="19" eb="20">
      <t>ショ</t>
    </rPh>
    <rPh sb="21" eb="22">
      <t>ウツ</t>
    </rPh>
    <rPh sb="24" eb="26">
      <t>テイシュツ</t>
    </rPh>
    <phoneticPr fontId="31"/>
  </si>
  <si>
    <t>「再資源化等の完了報告書」が再資源化等の完了後速やかに提出されている。</t>
    <rPh sb="14" eb="18">
      <t>サイシゲンカ</t>
    </rPh>
    <rPh sb="18" eb="19">
      <t>ナド</t>
    </rPh>
    <rPh sb="20" eb="23">
      <t>カンリョウゴ</t>
    </rPh>
    <rPh sb="23" eb="24">
      <t>スミ</t>
    </rPh>
    <phoneticPr fontId="31"/>
  </si>
  <si>
    <t>１０.建設業退職金共済制度が適切に運用されている。（中小企業退職金共済制度加入者は、これに読み替える。）</t>
    <rPh sb="3" eb="6">
      <t>ケンセツギョウ</t>
    </rPh>
    <rPh sb="6" eb="8">
      <t>タイショク</t>
    </rPh>
    <rPh sb="8" eb="9">
      <t>キン</t>
    </rPh>
    <rPh sb="9" eb="11">
      <t>キョウサイ</t>
    </rPh>
    <rPh sb="11" eb="13">
      <t>セイド</t>
    </rPh>
    <rPh sb="17" eb="19">
      <t>ウンヨウ</t>
    </rPh>
    <phoneticPr fontId="31"/>
  </si>
  <si>
    <t>建設業退職金共済制度に加入している。</t>
    <rPh sb="0" eb="3">
      <t>ケンセツギョウ</t>
    </rPh>
    <rPh sb="3" eb="5">
      <t>タイショク</t>
    </rPh>
    <rPh sb="5" eb="6">
      <t>キン</t>
    </rPh>
    <rPh sb="6" eb="10">
      <t>キョウサイセイド</t>
    </rPh>
    <phoneticPr fontId="31"/>
  </si>
  <si>
    <t>掛金収納書を工事請負締結後原則1か月以内に提出している。</t>
    <rPh sb="0" eb="2">
      <t>カケキン</t>
    </rPh>
    <rPh sb="2" eb="4">
      <t>シュウノウ</t>
    </rPh>
    <rPh sb="4" eb="5">
      <t>ショ</t>
    </rPh>
    <rPh sb="6" eb="13">
      <t>コウジウケオイテイケツゴ</t>
    </rPh>
    <rPh sb="13" eb="15">
      <t>ゲンソク</t>
    </rPh>
    <rPh sb="17" eb="18">
      <t>ゲツ</t>
    </rPh>
    <rPh sb="18" eb="20">
      <t>イナイ</t>
    </rPh>
    <phoneticPr fontId="31"/>
  </si>
  <si>
    <t>「建設業退職金共済制度適用事業主工事現場標識」を現場に掲示している。</t>
    <rPh sb="1" eb="4">
      <t>ケンセツギョウ</t>
    </rPh>
    <rPh sb="4" eb="7">
      <t>タイショクキン</t>
    </rPh>
    <rPh sb="7" eb="11">
      <t>キョウサイセイド</t>
    </rPh>
    <rPh sb="11" eb="13">
      <t>テキヨウ</t>
    </rPh>
    <rPh sb="13" eb="15">
      <t>ジギョウ</t>
    </rPh>
    <rPh sb="15" eb="16">
      <t>ヌシ</t>
    </rPh>
    <rPh sb="16" eb="20">
      <t>コウジゲンバ</t>
    </rPh>
    <rPh sb="20" eb="22">
      <t>ヒョウシキ</t>
    </rPh>
    <rPh sb="24" eb="26">
      <t>ゲンバ</t>
    </rPh>
    <rPh sb="27" eb="29">
      <t>ケイジ</t>
    </rPh>
    <phoneticPr fontId="31"/>
  </si>
  <si>
    <t>工事材料の品質を証明する資料が適切に整備、保管されている。</t>
    <rPh sb="5" eb="7">
      <t>ヒンシツ</t>
    </rPh>
    <rPh sb="8" eb="10">
      <t>ショウメイ</t>
    </rPh>
    <rPh sb="12" eb="14">
      <t>シリョウ</t>
    </rPh>
    <phoneticPr fontId="31"/>
  </si>
  <si>
    <t>JISマーク表示品については､JISマーク表示状態を示す写真等確認資料の提示により、品質証明資料等の提出又は提示を省略している。（工事の簡素化）</t>
    <rPh sb="26" eb="27">
      <t>シメ</t>
    </rPh>
    <rPh sb="28" eb="30">
      <t>シャシン</t>
    </rPh>
    <rPh sb="30" eb="31">
      <t>ナド</t>
    </rPh>
    <rPh sb="31" eb="33">
      <t>カクニン</t>
    </rPh>
    <rPh sb="33" eb="35">
      <t>シリョウ</t>
    </rPh>
    <rPh sb="36" eb="38">
      <t>テイジ</t>
    </rPh>
    <rPh sb="42" eb="46">
      <t>ヒンシツショウメイ</t>
    </rPh>
    <rPh sb="46" eb="49">
      <t>シリョウナド</t>
    </rPh>
    <rPh sb="50" eb="52">
      <t>テイシュツ</t>
    </rPh>
    <rPh sb="52" eb="53">
      <t>マタ</t>
    </rPh>
    <rPh sb="54" eb="56">
      <t>テイジ</t>
    </rPh>
    <rPh sb="57" eb="59">
      <t>ショウリャク</t>
    </rPh>
    <rPh sb="65" eb="67">
      <t>コウジ</t>
    </rPh>
    <rPh sb="68" eb="71">
      <t>カンソカ</t>
    </rPh>
    <phoneticPr fontId="31"/>
  </si>
  <si>
    <t>指定材料について、監督員の確認を受け、材料確認書が提出されている。</t>
    <rPh sb="9" eb="12">
      <t>カントクイン</t>
    </rPh>
    <rPh sb="13" eb="15">
      <t>カクニン</t>
    </rPh>
    <rPh sb="16" eb="17">
      <t>ウ</t>
    </rPh>
    <rPh sb="19" eb="21">
      <t>ザイリョウ</t>
    </rPh>
    <rPh sb="21" eb="24">
      <t>カクニンショ</t>
    </rPh>
    <phoneticPr fontId="31"/>
  </si>
  <si>
    <t>品質証明員は、10年以上の現場経験を有し、一級土木施工管理技士又は技術士の資格を有している。</t>
    <rPh sb="9" eb="12">
      <t>ネンイジョウ</t>
    </rPh>
    <rPh sb="13" eb="17">
      <t>ゲンバケイケン</t>
    </rPh>
    <rPh sb="18" eb="19">
      <t>ユウ</t>
    </rPh>
    <rPh sb="37" eb="39">
      <t>シカク</t>
    </rPh>
    <rPh sb="40" eb="41">
      <t>ユウ</t>
    </rPh>
    <phoneticPr fontId="31"/>
  </si>
  <si>
    <t>品質証明書の書式が指定されたものである。</t>
    <phoneticPr fontId="31"/>
  </si>
  <si>
    <t>工事材料を品質に影響が無いよう保管している。</t>
    <phoneticPr fontId="31"/>
  </si>
  <si>
    <t>☑</t>
    <phoneticPr fontId="6"/>
  </si>
  <si>
    <t xml:space="preserve">     実施状況（説明資料）」により主体性、具体性等を評価することから、提出のない場合は、「ｃ」評価とする。</t>
    <phoneticPr fontId="31"/>
  </si>
  <si>
    <t>　　「週休２日取得モデル工事」を実施した場合でも最大はａとする。</t>
    <phoneticPr fontId="31"/>
  </si>
  <si>
    <t>＊：複数の項目がある場合、いずれかが該当（〇マーク）すれば、評価（□を☑）する。⇒（評価項目として扱う。）</t>
    <phoneticPr fontId="31"/>
  </si>
  <si>
    <t>旧評価方法</t>
    <rPh sb="0" eb="1">
      <t>キュウ</t>
    </rPh>
    <rPh sb="1" eb="5">
      <t>ヒョウカホウホウ</t>
    </rPh>
    <phoneticPr fontId="6"/>
  </si>
  <si>
    <t>②　チェック項目「□」のうち、該当項目は「☑」、評価の対象としないものは「□」のままとする。</t>
    <rPh sb="6" eb="8">
      <t>コウモク</t>
    </rPh>
    <rPh sb="15" eb="19">
      <t>ガイトウコウモク</t>
    </rPh>
    <rPh sb="24" eb="26">
      <t>ヒョウカ</t>
    </rPh>
    <rPh sb="27" eb="29">
      <t>タイショウ</t>
    </rPh>
    <phoneticPr fontId="31"/>
  </si>
  <si>
    <t>①　チェック項目「・」のうち、該当項目は「〇」、該当なしは「×」、評価対象としない項目は「・」を選択する。</t>
    <rPh sb="6" eb="8">
      <t>コウモク</t>
    </rPh>
    <rPh sb="15" eb="17">
      <t>ガイトウ</t>
    </rPh>
    <rPh sb="17" eb="19">
      <t>コウモク</t>
    </rPh>
    <rPh sb="24" eb="26">
      <t>ガイトウ</t>
    </rPh>
    <rPh sb="33" eb="37">
      <t>ヒョウカタイショウ</t>
    </rPh>
    <rPh sb="41" eb="43">
      <t>コウモク</t>
    </rPh>
    <rPh sb="48" eb="50">
      <t>センタク</t>
    </rPh>
    <phoneticPr fontId="31"/>
  </si>
  <si>
    <t>③　評価対象項目の下欄のチェック項目「・」が複数の場合、チェック項目総数の2/3以上であれば、□を☑に変更する⇒（該当していることを明示）</t>
    <rPh sb="2" eb="6">
      <t>ヒョウカタイショウ</t>
    </rPh>
    <rPh sb="6" eb="8">
      <t>コウモク</t>
    </rPh>
    <rPh sb="9" eb="11">
      <t>シタラン</t>
    </rPh>
    <rPh sb="16" eb="18">
      <t>コウモク</t>
    </rPh>
    <rPh sb="22" eb="24">
      <t>フクスウ</t>
    </rPh>
    <rPh sb="25" eb="27">
      <t>バアイ</t>
    </rPh>
    <rPh sb="32" eb="34">
      <t>コウモク</t>
    </rPh>
    <rPh sb="34" eb="36">
      <t>ソウスウ</t>
    </rPh>
    <rPh sb="40" eb="42">
      <t>イジョウ</t>
    </rPh>
    <rPh sb="51" eb="53">
      <t>ヘンコウ</t>
    </rPh>
    <rPh sb="57" eb="59">
      <t>ガイトウ</t>
    </rPh>
    <rPh sb="66" eb="68">
      <t>メイジ</t>
    </rPh>
    <phoneticPr fontId="31"/>
  </si>
  <si>
    <t>　【□：評価対象項目】</t>
    <rPh sb="4" eb="6">
      <t>ヒョウカ</t>
    </rPh>
    <rPh sb="6" eb="8">
      <t>タイショウ</t>
    </rPh>
    <rPh sb="8" eb="10">
      <t>コウモク</t>
    </rPh>
    <phoneticPr fontId="31"/>
  </si>
  <si>
    <t>(検査職員）</t>
    <rPh sb="1" eb="3">
      <t>ケンサ</t>
    </rPh>
    <rPh sb="3" eb="5">
      <t>ショクイン</t>
    </rPh>
    <phoneticPr fontId="31"/>
  </si>
  <si>
    <t>週休2日適用工事（現場閉所又は交替制）において、月単位の週休2日を達成している。（本項目は1点の加点とする）</t>
    <rPh sb="0" eb="2">
      <t>シュウキュウ</t>
    </rPh>
    <rPh sb="3" eb="4">
      <t>ニチ</t>
    </rPh>
    <rPh sb="4" eb="8">
      <t>テキヨウコウジ</t>
    </rPh>
    <rPh sb="9" eb="13">
      <t>ゲンバヘイショ</t>
    </rPh>
    <rPh sb="13" eb="14">
      <t>マタ</t>
    </rPh>
    <rPh sb="15" eb="18">
      <t>コウタイセイ</t>
    </rPh>
    <rPh sb="24" eb="27">
      <t>ツキタンイ</t>
    </rPh>
    <rPh sb="28" eb="30">
      <t>シュウキュウ</t>
    </rPh>
    <rPh sb="31" eb="32">
      <t>ニチ</t>
    </rPh>
    <rPh sb="33" eb="35">
      <t>タッセイ</t>
    </rPh>
    <rPh sb="41" eb="44">
      <t>ホンコウモク</t>
    </rPh>
    <rPh sb="46" eb="47">
      <t>テン</t>
    </rPh>
    <rPh sb="48" eb="50">
      <t>カテン</t>
    </rPh>
    <phoneticPr fontId="31"/>
  </si>
  <si>
    <t>施工計画書に定めた休日予定のとおり、休日の確保を行うことに加え、他の模範となるような取組を実施した。</t>
    <rPh sb="0" eb="5">
      <t>セコウケイカクショ</t>
    </rPh>
    <rPh sb="6" eb="7">
      <t>サダ</t>
    </rPh>
    <rPh sb="9" eb="11">
      <t>キュウジツ</t>
    </rPh>
    <rPh sb="11" eb="13">
      <t>ヨテイ</t>
    </rPh>
    <rPh sb="18" eb="20">
      <t>キュウジツ</t>
    </rPh>
    <rPh sb="21" eb="23">
      <t>カクホ</t>
    </rPh>
    <rPh sb="24" eb="25">
      <t>オコナ</t>
    </rPh>
    <rPh sb="29" eb="30">
      <t>クワ</t>
    </rPh>
    <rPh sb="32" eb="33">
      <t>タ</t>
    </rPh>
    <rPh sb="34" eb="36">
      <t>モハン</t>
    </rPh>
    <rPh sb="42" eb="44">
      <t>トリクミ</t>
    </rPh>
    <rPh sb="45" eb="47">
      <t>ジッシ</t>
    </rPh>
    <phoneticPr fontId="6"/>
  </si>
  <si>
    <r>
      <t>－</t>
    </r>
    <r>
      <rPr>
        <sz val="11"/>
        <color rgb="FFFF0000"/>
        <rFont val="ＭＳ Ｐゴシック"/>
        <family val="3"/>
        <charset val="128"/>
        <scheme val="minor"/>
      </rPr>
      <t>1点</t>
    </r>
    <rPh sb="2" eb="3">
      <t>テン</t>
    </rPh>
    <phoneticPr fontId="31"/>
  </si>
  <si>
    <t>8　その他（理由：　　　　　　　　　　　　　　　　　　　　　　　　　　　　　　　　　）</t>
    <rPh sb="4" eb="5">
      <t>タ</t>
    </rPh>
    <rPh sb="6" eb="8">
      <t>リユウ</t>
    </rPh>
    <phoneticPr fontId="31"/>
  </si>
  <si>
    <t>作業分担と責任の範囲が施工体制台帳・施工体系図（下請契約の全てを記載）もしくは施工計画書で確認できる。</t>
    <phoneticPr fontId="31"/>
  </si>
  <si>
    <t>コリンズ（CORINS）への登録申請（請負金額500万円以上）は、監督員の確認を受けた上で契約締結後等の１０日以内に行われている。（※施工プロ）</t>
    <rPh sb="50" eb="51">
      <t>ナド</t>
    </rPh>
    <phoneticPr fontId="31"/>
  </si>
  <si>
    <t>「建退共制度適用事業主工事現場」標識を現場に提示すると共に、証紙購入が適切に行われ、配布が受払簿等により把握されている。（※施工プロ）</t>
    <phoneticPr fontId="31"/>
  </si>
  <si>
    <t>施工体制台帳・施工体系図(下請契約の全てを記載）が整備され､施工体系図が現場に掲げられ､現場と一致している。（※施工プロ）</t>
    <phoneticPr fontId="31"/>
  </si>
  <si>
    <t>「建設業の許可票」及び「労災保険関係成立票」の標識が公衆の見やすい場所に掲示している。（※施工プロ）</t>
    <rPh sb="1" eb="4">
      <t>ケンセツギョウ</t>
    </rPh>
    <rPh sb="5" eb="7">
      <t>キョカ</t>
    </rPh>
    <rPh sb="7" eb="8">
      <t>ヒョウ</t>
    </rPh>
    <rPh sb="9" eb="10">
      <t>オヨ</t>
    </rPh>
    <phoneticPr fontId="31"/>
  </si>
  <si>
    <t>「施工プロセス」チェックで、指摘事項が無かった。または指摘事項に対する改善が速やかに（次回）実施された。</t>
    <phoneticPr fontId="31"/>
  </si>
  <si>
    <t>その他　（　　　　　　　　　　　　　　                                                      　　　　　　                        　）</t>
    <phoneticPr fontId="31"/>
  </si>
  <si>
    <t>現場代理人として常駐し（兼任は常駐免除）工事全体の把握ができている。（※施工プロ）</t>
    <phoneticPr fontId="31"/>
  </si>
  <si>
    <t>現場代理人として､監督員との連絡調整については「連絡」を除き書面で行っている。（※施工プロ）</t>
    <phoneticPr fontId="31"/>
  </si>
  <si>
    <t>現場代理人は、受注者の現場代理人への委任した事項について適切に処理をしている。（※施工プロ）</t>
    <rPh sb="7" eb="10">
      <t>ジュチュウシャ</t>
    </rPh>
    <rPh sb="11" eb="16">
      <t>ゲンバダイリニン</t>
    </rPh>
    <rPh sb="41" eb="43">
      <t>セコウ</t>
    </rPh>
    <phoneticPr fontId="31"/>
  </si>
  <si>
    <t>作業主任者を選任し配置している。（※施工プロ）</t>
    <phoneticPr fontId="31"/>
  </si>
  <si>
    <t>主任（監理）技術者が、明確な根拠に基づいて技術的な判断を行っている。（※施工プロ）</t>
    <rPh sb="3" eb="5">
      <t>カンリ</t>
    </rPh>
    <phoneticPr fontId="31"/>
  </si>
  <si>
    <t>契約書､設計図書､指針等を良く理解し､現場に反映して工事を行っている。</t>
    <phoneticPr fontId="31"/>
  </si>
  <si>
    <t>設計図書の照査が十分で現場との相違があった場合は適切に対応している。</t>
    <phoneticPr fontId="31"/>
  </si>
  <si>
    <t>異常時、緊急時の対応・情報伝達・組織等が確立され、その図表を現場の見やすい場所に掲示している。</t>
    <rPh sb="27" eb="29">
      <t>ズヒョウ</t>
    </rPh>
    <phoneticPr fontId="31"/>
  </si>
  <si>
    <t>工事書類の簡素化の趣旨に則り、工事書類を適切に作成し提出又は提示している。</t>
    <phoneticPr fontId="31"/>
  </si>
  <si>
    <t>港湾工事等において潜水作業従事者を適正人員配置している。（※施工プロ）</t>
    <phoneticPr fontId="31"/>
  </si>
  <si>
    <t>港湾工事等において海上起重作業船団長を配置している。（※施工プロ）</t>
    <phoneticPr fontId="31"/>
  </si>
  <si>
    <t>「施工プロセス」チェックで、指摘事項が無かった。また指摘事項に対する改善が速やかに（次回）実施された。</t>
    <phoneticPr fontId="31"/>
  </si>
  <si>
    <t>その他　（　　　　　　　　　　　　　　　　　　　　　　　　　　　　　　                                                    　　）</t>
    <phoneticPr fontId="31"/>
  </si>
  <si>
    <t>約款第19条第１項（１）から（５）に基づく設計図書の照査が行われている。（※施工プロ）</t>
    <phoneticPr fontId="31"/>
  </si>
  <si>
    <t>施工計画書と現場施工方法・現場施工体制等が一致している。（※施工プロ）</t>
    <phoneticPr fontId="31"/>
  </si>
  <si>
    <t>施工計画書の内容が設計図書の内容及び現場条件を反映したものとなっている。（※施工プロ）</t>
    <phoneticPr fontId="31"/>
  </si>
  <si>
    <t>日常の出来形管理が施工計画書等に基づき､的確に行われている。（※施工プロ）</t>
    <rPh sb="9" eb="11">
      <t>セコウ</t>
    </rPh>
    <rPh sb="11" eb="13">
      <t>ケイカク</t>
    </rPh>
    <rPh sb="13" eb="14">
      <t>ショ</t>
    </rPh>
    <rPh sb="14" eb="15">
      <t>ナド</t>
    </rPh>
    <rPh sb="16" eb="17">
      <t>モト</t>
    </rPh>
    <phoneticPr fontId="31"/>
  </si>
  <si>
    <t>日常の品質管理が施工計画書等に基づき､的確に行われている。（※施工プロ）</t>
    <phoneticPr fontId="31"/>
  </si>
  <si>
    <t>工事提出書類と提示書類がきちんと区別され、提出書類が簡潔で必要以上に作成されていない。（※施工プロ）</t>
    <phoneticPr fontId="31"/>
  </si>
  <si>
    <t>現場内での整理整頓が日常的になされている。</t>
    <phoneticPr fontId="31"/>
  </si>
  <si>
    <t>工事材料等の品質保証等が適切に整理されている。（※施工プロ）</t>
    <phoneticPr fontId="31"/>
  </si>
  <si>
    <t>工事材料を品質に影響ないように保管している。（※施工プロ）</t>
    <phoneticPr fontId="31"/>
  </si>
  <si>
    <t>立会確認の手続きが事前になされ、段階確認については書面で確認できる。（※施工プロ）</t>
    <phoneticPr fontId="31"/>
  </si>
  <si>
    <t>建設廃棄物及びリサイクルへの取り組みが適切になされている。（※施工プロ）</t>
    <phoneticPr fontId="31"/>
  </si>
  <si>
    <t>工事全体で、使用機械・車両等で低騒音､低振動、排出ガス対策機械を使用している。（※施工プロ）</t>
    <phoneticPr fontId="31"/>
  </si>
  <si>
    <t>「施工プロセスチェック」で指摘事項がなかった。また指摘事項に対する改善が速やかに（次回）実施された。</t>
    <phoneticPr fontId="31"/>
  </si>
  <si>
    <t>その他　（　　　　　　　　　　　　　　　　　　　　　　　　　　　　                                                      　　　）　　　</t>
    <phoneticPr fontId="31"/>
  </si>
  <si>
    <t>実施工程表の作成及びフォローアップを行っており、適切に工程を管理している。（※施工プロ）</t>
    <phoneticPr fontId="31"/>
  </si>
  <si>
    <t>現場条件や設計内容の変更への対応が積極的で処理が早く、また地元調整を積極的に行い円滑な工事進捗を行った。（※施工プロ）</t>
    <rPh sb="2" eb="4">
      <t>ジョウケン</t>
    </rPh>
    <phoneticPr fontId="31"/>
  </si>
  <si>
    <t>工事の進捗を早めるための取り組み、(材料、工法、作業工程などの見直し)を行っている。</t>
    <phoneticPr fontId="31"/>
  </si>
  <si>
    <t>時間制限や片側交互通行等の各種制約条件への対応が適切であり、大きな工程の遅れがない。</t>
    <phoneticPr fontId="31"/>
  </si>
  <si>
    <t>施工プロセスチェック」で指摘事項がなかった。または指摘事項に対する改善が速やかに（次回）実施された。</t>
    <phoneticPr fontId="31"/>
  </si>
  <si>
    <t>その他　（　　　　　　　　　　　　　　　　　　　　　　　　　　                                                       　　　　）</t>
    <phoneticPr fontId="31"/>
  </si>
  <si>
    <t>新規入場者教育を実施し､実施内容に現場の特性が十分反映され､記録が整備されている。（※施工プロ）</t>
    <phoneticPr fontId="31"/>
  </si>
  <si>
    <t>安全教育･訓練等を月当たり半日以上適時､的確に実施し記録が整備されている。（※施工プロ）</t>
    <phoneticPr fontId="31"/>
  </si>
  <si>
    <t>安全巡視、安全ミーティング（ＫＹ等）等を実施し記録が整備されている。（※施工プロ）</t>
    <rPh sb="2" eb="4">
      <t>ジュンシ</t>
    </rPh>
    <rPh sb="16" eb="17">
      <t>ナド</t>
    </rPh>
    <phoneticPr fontId="31"/>
  </si>
  <si>
    <t>店社パトロールを適宜実施し、記録が整備されている。 （※施工プロ）</t>
    <rPh sb="8" eb="10">
      <t>テキギ</t>
    </rPh>
    <phoneticPr fontId="31"/>
  </si>
  <si>
    <t>災害防止(工事安全)協議会等を設置し､１回/月以上活動し記録が整備されている。（※施工プロ）</t>
    <phoneticPr fontId="31"/>
  </si>
  <si>
    <t>各種安全パトロールで指摘を受けた事項について､速やかに改善を図り､かつ関係者に是正報告している。（※施工プロ）</t>
    <phoneticPr fontId="31"/>
  </si>
  <si>
    <t>使用機械（港湾工事の場合は使用船舶）､車両等の点検整備等がなされ管理されている。（※施工プロ）</t>
    <phoneticPr fontId="31"/>
  </si>
  <si>
    <t>重機操作に際して、誘導員配置や重機と人の行動範囲の分離措置がなされている。　（※施工プロ）</t>
    <phoneticPr fontId="31"/>
  </si>
  <si>
    <t>地下埋設物及び架空線等に関する事故防止措置が実施されている。（※施工プロ）</t>
    <phoneticPr fontId="31"/>
  </si>
  <si>
    <t>仮設工（山留め・仮締切・足場・支保工等）の点検及び管理がチェックリスト等を用いて実施されている。（※施工プロ）</t>
    <phoneticPr fontId="31"/>
  </si>
  <si>
    <t>工事現場内・資機材置場・危険物置場の整理整頓がなされている。（※施工プロ）</t>
    <phoneticPr fontId="31"/>
  </si>
  <si>
    <t>「施工プロセス」チェックで指摘事項がなかった。または指摘事項に対する改善が速やかに（次回）実施された。</t>
    <phoneticPr fontId="31"/>
  </si>
  <si>
    <t>その他　（　　　　　　　　　　　　　　　　　　　　　　　　　　　　　　）　　</t>
    <phoneticPr fontId="31"/>
  </si>
  <si>
    <t>関係官公庁などと調整を行い、トラブルの発生が無い。（※施工プロ ）</t>
    <phoneticPr fontId="31"/>
  </si>
  <si>
    <t>地元との調整を行い、トラブルの発生が無い。（※施工プロ）</t>
    <phoneticPr fontId="31"/>
  </si>
  <si>
    <t>第三者からの苦情が無い。もしくは、苦情に対して適切な対応を行っている。（※施工プロ）</t>
    <phoneticPr fontId="31"/>
  </si>
  <si>
    <t>関連工事との調整を行い､円滑な進捗に取り組んでいる。（※施工プロ）</t>
    <phoneticPr fontId="31"/>
  </si>
  <si>
    <t>工事の目的及び内容を、工事看板などにより地域住民や通行者等に分かりやすく周知している。</t>
    <phoneticPr fontId="31"/>
  </si>
  <si>
    <t>その他　（　　　　　　　　　　　　　　　　　　　　　　　　　　　　　）</t>
    <phoneticPr fontId="31"/>
  </si>
  <si>
    <t>施工に伴う器具、工具、装置類の工夫又は、設備据付後の試運転調整の工夫</t>
    <phoneticPr fontId="31"/>
  </si>
  <si>
    <t>コンクリート二次製品の利用等代替材の運用と工夫</t>
    <phoneticPr fontId="31"/>
  </si>
  <si>
    <t>土工、地盤改良、橋梁架設、舗装、コンクリート打設等の施工関係の工夫</t>
    <phoneticPr fontId="31"/>
  </si>
  <si>
    <t>部材並びに機材等の運搬及び吊り方式などの施工方法等の工夫</t>
    <phoneticPr fontId="31"/>
  </si>
  <si>
    <t>設備工事における加工、組み立て等又は電気工事における配線や配管等に関する工夫</t>
    <phoneticPr fontId="31"/>
  </si>
  <si>
    <t>給排水工事や衛生設備工事等における配管又はポンプ類の凍結防止、配管のつなぎ等に関する工夫</t>
    <phoneticPr fontId="31"/>
  </si>
  <si>
    <t>照明などの視界の確保に関する工夫</t>
    <phoneticPr fontId="31"/>
  </si>
  <si>
    <t>仮排水、仮道路、迂回路等の計画的な施工に関する工夫</t>
    <phoneticPr fontId="31"/>
  </si>
  <si>
    <t>運搬車輌・施工機械等に関する工夫</t>
    <phoneticPr fontId="31"/>
  </si>
  <si>
    <t>支保工、型枠工、足場工、仮桟橋、覆工板、山留め等の仮設工関係に関する工夫</t>
    <phoneticPr fontId="31"/>
  </si>
  <si>
    <t>盛土の締固度、杭の施工高さ等の管理に関する工夫</t>
    <phoneticPr fontId="31"/>
  </si>
  <si>
    <t>施工計画書の作成、写真の管理等に関する工夫</t>
    <phoneticPr fontId="31"/>
  </si>
  <si>
    <t>施工管理ソフト､土量管理システム等の活用に関する工夫</t>
    <phoneticPr fontId="31"/>
  </si>
  <si>
    <t>NETISやMade in 新潟新技術普及制度等、国や地方自治体の新技術制度に登録された新技術を受注者からの提案により活用した。</t>
    <phoneticPr fontId="31"/>
  </si>
  <si>
    <t>NETISやMade in 新潟新技術普及制度等、国や地方自治体の新技術制度に登録された新技術を受注者からの提案により活用した。</t>
    <phoneticPr fontId="31"/>
  </si>
  <si>
    <t>土工、設備、電気の品質向上に関する工夫</t>
    <phoneticPr fontId="31"/>
  </si>
  <si>
    <t>コンクリートの材料・打込・養生に関する工夫</t>
    <rPh sb="7" eb="9">
      <t>ザイリョウ</t>
    </rPh>
    <rPh sb="10" eb="12">
      <t>ウチコミ</t>
    </rPh>
    <rPh sb="13" eb="15">
      <t>ヨウジョウ</t>
    </rPh>
    <rPh sb="16" eb="17">
      <t>カン</t>
    </rPh>
    <phoneticPr fontId="31"/>
  </si>
  <si>
    <t>新潟県コンクリート品質確保ガイドライン（案）に基づいた取組を達成した。(＊本項目は２点の加点とする)</t>
    <phoneticPr fontId="31"/>
  </si>
  <si>
    <t>鉄筋、ＰＣケーブル、コンクリート二次製品等の使用材料に関する工夫</t>
    <phoneticPr fontId="31"/>
  </si>
  <si>
    <t>配筋、溶接作業等に関する工夫</t>
    <phoneticPr fontId="31"/>
  </si>
  <si>
    <t xml:space="preserve">安全を確保するための仮設備等に関する工夫（落下物、墜落、転落、挟まれ、看板、立入禁止柵、手摺り、足場等）
</t>
    <phoneticPr fontId="31"/>
  </si>
  <si>
    <t>安全教育、技術向上講習会、安全パトロール、安全帯使用等に関する工夫</t>
    <phoneticPr fontId="31"/>
  </si>
  <si>
    <t>現場事務所、労務者宿舎等の居住空間及び設備等の工夫</t>
    <phoneticPr fontId="31"/>
  </si>
  <si>
    <t>有毒ガス並びに可燃ガスの処理及び粉塵防止策や作業中の換気等に関するの工夫</t>
    <phoneticPr fontId="31"/>
  </si>
  <si>
    <t>供用中の道路等の事故防止、一般車両突入時の被害軽減対策、及び一般交通の安全確保に関する工夫</t>
    <phoneticPr fontId="31"/>
  </si>
  <si>
    <t>作業環境が厳しい現場での環境改善等に関する工夫</t>
    <phoneticPr fontId="31"/>
  </si>
  <si>
    <t>ゴミの減量化、アイドリングストップの励行等の地球環境への工夫</t>
    <phoneticPr fontId="31"/>
  </si>
  <si>
    <r>
      <t>雪・波浪等の気象条件を考慮し、</t>
    </r>
    <r>
      <rPr>
        <sz val="8"/>
        <rFont val="ＭＳ Ｐゴシック"/>
        <family val="3"/>
        <charset val="128"/>
        <scheme val="minor"/>
      </rPr>
      <t>完成検査を前提とした臨時検査等が、適切で、かつ現場確認が可能なように工程に配慮がある。</t>
    </r>
    <rPh sb="15" eb="17">
      <t>カンセイ</t>
    </rPh>
    <phoneticPr fontId="31"/>
  </si>
  <si>
    <t>ただし、安全管理が適切でなく、事故を発生させた場合は、ａ評価としないこと。</t>
    <phoneticPr fontId="31"/>
  </si>
  <si>
    <t>橋梁上部工の最大支間長：100ｍ以上、集水井の長さ（深さ）：30ｍ以上</t>
    <rPh sb="19" eb="21">
      <t>シュウスイ</t>
    </rPh>
    <rPh sb="21" eb="22">
      <t>イ</t>
    </rPh>
    <rPh sb="23" eb="24">
      <t>ナガ</t>
    </rPh>
    <rPh sb="26" eb="27">
      <t>フカ</t>
    </rPh>
    <rPh sb="33" eb="35">
      <t>イジョウ</t>
    </rPh>
    <phoneticPr fontId="31"/>
  </si>
  <si>
    <t>地盤の変形、近接構造物、地中埋設物への影響に配慮する工事</t>
    <phoneticPr fontId="31"/>
  </si>
  <si>
    <t>対象構造物の高さ、延長、施工（断）面積、施工深度等の規模が特殊な工事</t>
    <phoneticPr fontId="31"/>
  </si>
  <si>
    <t>対構造物の形状が複雑であることなどから、施工条件が特に変化する工事</t>
    <phoneticPr fontId="31"/>
  </si>
  <si>
    <t>その他　［理由：　　　　　　　　　　　　　]</t>
    <phoneticPr fontId="31"/>
  </si>
  <si>
    <t>周辺環境条件により、作業条件、工程等に大きな影響を受ける工事</t>
    <phoneticPr fontId="31"/>
  </si>
  <si>
    <t>周辺住民等に対する騒音・振動を特に配慮する工事</t>
    <phoneticPr fontId="31"/>
  </si>
  <si>
    <t>現道上での交通規制に大きく影響する工事</t>
    <phoneticPr fontId="31"/>
  </si>
  <si>
    <t>事故や災害発生直後等、緊急的な対応が特に必要な工事</t>
    <rPh sb="0" eb="2">
      <t>ジコ</t>
    </rPh>
    <rPh sb="3" eb="5">
      <t>サイガイ</t>
    </rPh>
    <rPh sb="5" eb="7">
      <t>ハッセイ</t>
    </rPh>
    <rPh sb="7" eb="9">
      <t>チョクゴ</t>
    </rPh>
    <rPh sb="9" eb="10">
      <t>ナド</t>
    </rPh>
    <rPh sb="13" eb="14">
      <t>テキ</t>
    </rPh>
    <phoneticPr fontId="31"/>
  </si>
  <si>
    <t>施工箇所が広範囲にわたる工事</t>
    <phoneticPr fontId="31"/>
  </si>
  <si>
    <t>その他　［理由：　　　　　　　　　　　]</t>
    <phoneticPr fontId="31"/>
  </si>
  <si>
    <t>特殊な地盤条件への対応が必要な工事</t>
    <phoneticPr fontId="31"/>
  </si>
  <si>
    <t>雨・雷・風・気温・波浪等の自然条件の影響が大きな工事</t>
    <rPh sb="24" eb="26">
      <t>コウジ</t>
    </rPh>
    <phoneticPr fontId="31"/>
  </si>
  <si>
    <t>急峻な地形及び土石流危険渓流内での工事</t>
    <phoneticPr fontId="31"/>
  </si>
  <si>
    <t>動植物等の自然環境の保全に特に配慮しなければならない工事</t>
    <phoneticPr fontId="31"/>
  </si>
  <si>
    <t>維持修繕工事等で地元調整等の手間のかかる工事</t>
    <rPh sb="0" eb="2">
      <t>イジ</t>
    </rPh>
    <rPh sb="2" eb="4">
      <t>シュウゼン</t>
    </rPh>
    <rPh sb="4" eb="6">
      <t>コウジ</t>
    </rPh>
    <rPh sb="6" eb="7">
      <t>ナド</t>
    </rPh>
    <rPh sb="8" eb="10">
      <t>ジモト</t>
    </rPh>
    <rPh sb="10" eb="12">
      <t>チョウセイ</t>
    </rPh>
    <rPh sb="12" eb="13">
      <t>ナド</t>
    </rPh>
    <rPh sb="14" eb="16">
      <t>テマ</t>
    </rPh>
    <phoneticPr fontId="31"/>
  </si>
  <si>
    <t>その他［理由：　　　　　　　　　　　　]</t>
    <phoneticPr fontId="31"/>
  </si>
  <si>
    <t>12ヶ月を超える工期で、事故が無く完成した工事（全面、一時中止期間は除く</t>
    <phoneticPr fontId="31"/>
  </si>
  <si>
    <t>※但し、文書注意に至らない事故は除く。</t>
    <phoneticPr fontId="6"/>
  </si>
  <si>
    <t>その他：［理由：　　　　　　　　　　　]</t>
    <phoneticPr fontId="31"/>
  </si>
  <si>
    <t>１. 周辺環境への配慮に積極的に取り組んだ｡</t>
    <phoneticPr fontId="31"/>
  </si>
  <si>
    <t>２. 現場事務所や作業現場の環境を周辺地域との景観に合わせる等､積極的に周辺地域との調和を図った｡</t>
    <phoneticPr fontId="31"/>
  </si>
  <si>
    <t>３. 定期的に広報誌や現場見学会等を実施する等､地域とのコミュニケーションを図った｡</t>
    <phoneticPr fontId="31"/>
  </si>
  <si>
    <t>４. 道路清掃などを積極的に実施し、地域に貢献した｡</t>
    <phoneticPr fontId="31"/>
  </si>
  <si>
    <t>５. 地域が主催するイベントへ積極的に参加し､地域とのコミュニケーションを図った。</t>
    <phoneticPr fontId="31"/>
  </si>
  <si>
    <t>６. 災害時などにおいて、地域への支援又は行政などによる救援活動への積極的な協力を行った。</t>
    <phoneticPr fontId="31"/>
  </si>
  <si>
    <t>７.その他　</t>
    <phoneticPr fontId="31"/>
  </si>
  <si>
    <t>主体的に取り組んだ。</t>
    <phoneticPr fontId="31"/>
  </si>
  <si>
    <t>地域の活動に積極的に参加した。</t>
    <phoneticPr fontId="31"/>
  </si>
  <si>
    <t>主体的に取り組んだ。</t>
    <phoneticPr fontId="31"/>
  </si>
  <si>
    <t>地域と合同で取り組んだ。</t>
    <phoneticPr fontId="31"/>
  </si>
  <si>
    <t>地域と合同で取り組んだ。</t>
    <phoneticPr fontId="31"/>
  </si>
  <si>
    <t>現場の交通体制を地域住民に周知していた。</t>
    <phoneticPr fontId="31"/>
  </si>
  <si>
    <t>通学路に指定されている場合には、学校にも協力依頼がなされていた。</t>
    <phoneticPr fontId="31"/>
  </si>
  <si>
    <t>休止中、及び中止期間中の対応が適切だった。（現場代理人が定期的に監視していた。）</t>
    <phoneticPr fontId="31"/>
  </si>
  <si>
    <t>リサイクル材料を使用した建設資材を使用し、循環型社会の形成に努めた。</t>
    <rPh sb="5" eb="7">
      <t>ザイリョウ</t>
    </rPh>
    <rPh sb="8" eb="10">
      <t>シヨウ</t>
    </rPh>
    <rPh sb="12" eb="14">
      <t>ケンセツ</t>
    </rPh>
    <rPh sb="14" eb="16">
      <t>シザイ</t>
    </rPh>
    <rPh sb="17" eb="19">
      <t>シヨウ</t>
    </rPh>
    <rPh sb="21" eb="24">
      <t>ジュンカンガタ</t>
    </rPh>
    <rPh sb="24" eb="26">
      <t>シャカイ</t>
    </rPh>
    <rPh sb="27" eb="29">
      <t>ケイセイ</t>
    </rPh>
    <rPh sb="30" eb="31">
      <t>ツト</t>
    </rPh>
    <phoneticPr fontId="6"/>
  </si>
  <si>
    <t>その他</t>
    <rPh sb="2" eb="3">
      <t>タ</t>
    </rPh>
    <phoneticPr fontId="6"/>
  </si>
  <si>
    <t>１  入札前に提出した調査資料等が虚実であった事実が判明した。</t>
    <phoneticPr fontId="31"/>
  </si>
  <si>
    <t>２  承諾なしに権利譲渡等を第三者に譲渡又は承継を行った。</t>
    <phoneticPr fontId="31"/>
  </si>
  <si>
    <t>３  産業廃棄物処理法に違反する不法投棄、砂利採取法に違反する無許可採取等，関係法令に違反する事実が判明した。</t>
    <phoneticPr fontId="31"/>
  </si>
  <si>
    <t>４  当該工事関係者が増収賄により逮捕又は公訴された。</t>
    <phoneticPr fontId="31"/>
  </si>
  <si>
    <t>５  建設業法に違反する事実が判明した。例）一括下請け、技術者の専任違反等</t>
    <phoneticPr fontId="31"/>
  </si>
  <si>
    <t>６  使用人等に関する労働基準法及び入国管理法に違反する事実が判明し、送検等された。</t>
    <phoneticPr fontId="31"/>
  </si>
  <si>
    <t>７  下請代金遅延防止法第４条に規定する下請代金の支払いを期日内に行っていない。あるいは不当に下請代金を減じている。あるいはそれに類する行為がある。</t>
    <phoneticPr fontId="31"/>
  </si>
  <si>
    <t>８  過積載等の道路交通法違反により、逮捕又は送検された。</t>
    <phoneticPr fontId="31"/>
  </si>
  <si>
    <t>９  受注企業の社員に「指定暴力団」あるいは「指定暴力団の傘下組織（団体）」に所属する構成員、準構成員、企業舎弟、暴力団関係者がいることが判明した。</t>
    <phoneticPr fontId="31"/>
  </si>
  <si>
    <t>10  下請に暴力団関係企業が入っていることが判明した。あるいは「暴力団員による不当な行為の防止等に関する法律」第９条に記されている、砂利、砂、防音シート</t>
    <phoneticPr fontId="31"/>
  </si>
  <si>
    <t>　  　軍手等の物品の購入、土木作業員やガードマンの受け入れ、土木作業員用の自動販売機の設置等を行っている事実が判明した。</t>
    <phoneticPr fontId="31"/>
  </si>
  <si>
    <t>11  施工体制台帳、施行体系図が不備で、監督員から文書等による改善指示を行ったが、これに従わなかった。</t>
    <phoneticPr fontId="31"/>
  </si>
  <si>
    <t>12  安全管理が適切でなく、死傷者を生じさせた事故、又は重大な損害を与えた公衆災害を起こした。　</t>
    <phoneticPr fontId="31"/>
  </si>
  <si>
    <t>13  明らかに週休2日に取り組む姿勢が見られなかった。</t>
    <rPh sb="4" eb="5">
      <t>アキ</t>
    </rPh>
    <rPh sb="8" eb="10">
      <t>シュウキュウ</t>
    </rPh>
    <rPh sb="11" eb="12">
      <t>ニチ</t>
    </rPh>
    <rPh sb="13" eb="14">
      <t>ト</t>
    </rPh>
    <rPh sb="15" eb="16">
      <t>ク</t>
    </rPh>
    <rPh sb="17" eb="19">
      <t>シセイ</t>
    </rPh>
    <rPh sb="20" eb="21">
      <t>ミ</t>
    </rPh>
    <phoneticPr fontId="31"/>
  </si>
  <si>
    <t>社内管理基準（目標）を設定するとともに、その運用方法（目標をオーバーした場合の検討体制や検討プロセス等の具体的な対処方法など）を定められ、管理されている。</t>
    <phoneticPr fontId="31"/>
  </si>
  <si>
    <t>社内管理基準（目標）を設定するとともに、その運用方法（目標をオーバーした場合の検討体制や検討プロセス等の具体的な対処方法など）を定め、管理されている。　</t>
    <phoneticPr fontId="31"/>
  </si>
  <si>
    <t>写真管理基準がない工種は、社内管理の撮影工種、項目、頻度、箇所などについて、当該工事に即して施工計画書に具体的記述が補足されている。　　</t>
    <phoneticPr fontId="31"/>
  </si>
  <si>
    <t>〇-○○</t>
    <phoneticPr fontId="6"/>
  </si>
  <si>
    <t>出来形又は品質の計測、集計、管理図等に関する工夫</t>
    <phoneticPr fontId="31"/>
  </si>
  <si>
    <t>施工計画書に定めた休日予定のとおり休日の確保を行うとともに、計画以外の時間外作業がほとんど無い。</t>
    <rPh sb="6" eb="7">
      <t>サダ</t>
    </rPh>
    <rPh sb="9" eb="11">
      <t>キュウジツ</t>
    </rPh>
    <rPh sb="11" eb="13">
      <t>ヨテイ</t>
    </rPh>
    <phoneticPr fontId="31"/>
  </si>
  <si>
    <t>（　　　　　　　　　　　　　　　　　　　　　　　　　　　　　　　　　　　　　　　　　　　　　　　　　　　　　　　　　　　　　　　　　　　　　　　　　　）</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</si>
</sst>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_ "/>
    <numFmt numFmtId="177" formatCode="0.0"/>
    <numFmt numFmtId="178" formatCode="0.0_);[Red]\(0.0\)"/>
    <numFmt numFmtId="179" formatCode="#,##0_ "/>
    <numFmt numFmtId="180" formatCode="[$-411]ggge&quot;年&quot;m&quot;月&quot;d&quot;日&quot;;@"/>
    <numFmt numFmtId="181" formatCode="0.0;&quot;△ &quot;0.0"/>
    <numFmt numFmtId="182" formatCode="0;&quot;△ &quot;0"/>
    <numFmt numFmtId="183" formatCode="0.0;[Red]0.0"/>
    <numFmt numFmtId="184" formatCode="0;[Red]0"/>
    <numFmt numFmtId="185" formatCode="0.000"/>
    <numFmt numFmtId="186" formatCode="0_);[Red]\(0\)"/>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ＪＳ明朝"/>
      <family val="1"/>
      <charset val="128"/>
    </font>
    <font>
      <sz val="14"/>
      <name val="ＪＳＰゴシック"/>
      <family val="3"/>
      <charset val="128"/>
    </font>
    <font>
      <sz val="14"/>
      <name val="ＭＳ Ｐゴシック"/>
      <family val="3"/>
      <charset val="128"/>
    </font>
    <font>
      <sz val="12"/>
      <name val="ＭＳ 明朝"/>
      <family val="1"/>
      <charset val="128"/>
    </font>
    <font>
      <sz val="9"/>
      <name val="ＭＳ 明朝"/>
      <family val="1"/>
      <charset val="128"/>
    </font>
    <font>
      <sz val="11"/>
      <name val="ＭＳ 明朝"/>
      <family val="1"/>
      <charset val="128"/>
    </font>
    <font>
      <sz val="8"/>
      <name val="ＭＳ 明朝"/>
      <family val="1"/>
      <charset val="128"/>
    </font>
    <font>
      <sz val="9"/>
      <name val="ＪＳ明朝"/>
      <family val="1"/>
      <charset val="128"/>
    </font>
    <font>
      <sz val="11"/>
      <name val="ＪＳ明朝"/>
      <family val="1"/>
      <charset val="128"/>
    </font>
    <font>
      <u/>
      <sz val="9"/>
      <name val="ＪＳ明朝"/>
      <family val="1"/>
      <charset val="128"/>
    </font>
    <font>
      <sz val="8"/>
      <name val="ＭＳ Ｐゴシック"/>
      <family val="3"/>
      <charset val="128"/>
    </font>
    <font>
      <sz val="9"/>
      <name val="ＭＳ Ｐ明朝"/>
      <family val="1"/>
      <charset val="128"/>
    </font>
    <font>
      <sz val="9"/>
      <name val="HGSｺﾞｼｯｸM"/>
      <family val="3"/>
      <charset val="128"/>
    </font>
    <font>
      <b/>
      <sz val="9"/>
      <name val="HGSｺﾞｼｯｸM"/>
      <family val="3"/>
      <charset val="128"/>
    </font>
    <font>
      <sz val="10"/>
      <name val="ＭＳ 明朝"/>
      <family val="1"/>
      <charset val="128"/>
    </font>
    <font>
      <strike/>
      <sz val="9"/>
      <name val="ＪＳ明朝"/>
      <family val="1"/>
      <charset val="128"/>
    </font>
    <font>
      <b/>
      <sz val="10"/>
      <name val="ＭＳ Ｐゴシック"/>
      <family val="3"/>
      <charset val="128"/>
    </font>
    <font>
      <sz val="9"/>
      <color theme="1"/>
      <name val="ＪＳ明朝"/>
      <family val="1"/>
      <charset val="128"/>
    </font>
    <font>
      <sz val="9"/>
      <name val="ＭＳ Ｐゴシック"/>
      <family val="3"/>
      <charset val="128"/>
      <scheme val="major"/>
    </font>
    <font>
      <sz val="9"/>
      <color rgb="FF0070C0"/>
      <name val="ＪＳ明朝"/>
      <family val="1"/>
      <charset val="128"/>
    </font>
    <font>
      <sz val="9"/>
      <color rgb="FFFF0000"/>
      <name val="ＪＳ明朝"/>
      <family val="1"/>
      <charset val="128"/>
    </font>
    <font>
      <sz val="8"/>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8"/>
      <name val="游ゴシック"/>
      <family val="3"/>
      <charset val="128"/>
    </font>
    <font>
      <sz val="11"/>
      <name val="ＭＳ Ｐゴシック"/>
      <family val="2"/>
      <charset val="128"/>
      <scheme val="minor"/>
    </font>
    <font>
      <sz val="12"/>
      <name val="ＭＳ Ｐゴシック"/>
      <family val="3"/>
      <charset val="128"/>
      <scheme val="minor"/>
    </font>
    <font>
      <b/>
      <sz val="9"/>
      <name val="ＭＳ 明朝"/>
      <family val="1"/>
      <charset val="128"/>
    </font>
    <font>
      <b/>
      <sz val="14"/>
      <name val="ＭＳ 明朝"/>
      <family val="1"/>
      <charset val="128"/>
    </font>
    <font>
      <sz val="8"/>
      <color theme="1"/>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b/>
      <sz val="8"/>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8"/>
      <name val="ＭＳ Ｐゴシック"/>
      <family val="3"/>
      <charset val="128"/>
      <scheme val="minor"/>
    </font>
    <font>
      <sz val="6"/>
      <name val="ＭＳ Ｐゴシック"/>
      <family val="3"/>
      <charset val="128"/>
      <scheme val="minor"/>
    </font>
    <font>
      <sz val="7"/>
      <name val="ＭＳ Ｐゴシック"/>
      <family val="3"/>
      <charset val="128"/>
      <scheme val="minor"/>
    </font>
    <font>
      <sz val="6"/>
      <name val="明朝"/>
      <family val="3"/>
      <charset val="128"/>
    </font>
    <font>
      <sz val="22"/>
      <name val="明朝"/>
      <family val="3"/>
      <charset val="128"/>
    </font>
    <font>
      <sz val="8"/>
      <color theme="0"/>
      <name val="ＭＳ Ｐゴシック"/>
      <family val="3"/>
      <charset val="128"/>
      <scheme val="minor"/>
    </font>
    <font>
      <sz val="11"/>
      <color rgb="FFFF0000"/>
      <name val="ＭＳ Ｐゴシック"/>
      <family val="2"/>
      <charset val="128"/>
      <scheme val="minor"/>
    </font>
    <font>
      <strike/>
      <sz val="10"/>
      <name val="ＭＳ Ｐゴシック"/>
      <family val="3"/>
      <charset val="128"/>
      <scheme val="minor"/>
    </font>
    <font>
      <strike/>
      <sz val="8"/>
      <color theme="1"/>
      <name val="ＭＳ Ｐゴシック"/>
      <family val="3"/>
      <charset val="128"/>
      <scheme val="minor"/>
    </font>
    <font>
      <strike/>
      <sz val="8"/>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
      <patternFill patternType="solid">
        <fgColor theme="8" tint="0.79998168889431442"/>
        <bgColor indexed="64"/>
      </patternFill>
    </fill>
    <fill>
      <patternFill patternType="solid">
        <fgColor theme="4" tint="0.79998168889431442"/>
        <bgColor indexed="64"/>
      </patternFill>
    </fill>
  </fills>
  <borders count="8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diagonalDown="1">
      <left style="dotted">
        <color indexed="64"/>
      </left>
      <right style="dotted">
        <color indexed="64"/>
      </right>
      <top style="thin">
        <color indexed="64"/>
      </top>
      <bottom style="thin">
        <color indexed="64"/>
      </bottom>
      <diagonal style="dotted">
        <color indexed="64"/>
      </diagonal>
    </border>
    <border diagonalDown="1">
      <left style="dotted">
        <color indexed="64"/>
      </left>
      <right style="thin">
        <color indexed="64"/>
      </right>
      <top style="thin">
        <color indexed="64"/>
      </top>
      <bottom style="thin">
        <color indexed="64"/>
      </bottom>
      <diagonal style="dotted">
        <color indexed="64"/>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style="medium">
        <color rgb="FFFFFF00"/>
      </left>
      <right style="medium">
        <color rgb="FFFFFF00"/>
      </right>
      <top style="medium">
        <color rgb="FFFFFF00"/>
      </top>
      <bottom style="medium">
        <color rgb="FFFFFF00"/>
      </bottom>
      <diagonal/>
    </border>
    <border>
      <left style="medium">
        <color rgb="FFFFFF00"/>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top style="medium">
        <color rgb="FFFFFF00"/>
      </top>
      <bottom style="medium">
        <color rgb="FFFFFF00"/>
      </bottom>
      <diagonal/>
    </border>
    <border>
      <left/>
      <right/>
      <top/>
      <bottom style="medium">
        <color rgb="FFFFFF00"/>
      </bottom>
      <diagonal/>
    </border>
    <border>
      <left/>
      <right style="medium">
        <color rgb="FFFFFF00"/>
      </right>
      <top style="medium">
        <color rgb="FFFFFF00"/>
      </top>
      <bottom/>
      <diagonal/>
    </border>
    <border>
      <left style="medium">
        <color rgb="FFFFFF00"/>
      </left>
      <right style="medium">
        <color rgb="FFFFFF00"/>
      </right>
      <top style="medium">
        <color rgb="FFFFFF00"/>
      </top>
      <bottom/>
      <diagonal/>
    </border>
  </borders>
  <cellStyleXfs count="8">
    <xf numFmtId="0" fontId="0" fillId="0" borderId="0"/>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838">
    <xf numFmtId="0" fontId="0" fillId="0" borderId="0" xfId="0"/>
    <xf numFmtId="0" fontId="7" fillId="0" borderId="0" xfId="0" applyFont="1"/>
    <xf numFmtId="0" fontId="0" fillId="0" borderId="0" xfId="0" applyAlignment="1">
      <alignment vertical="center"/>
    </xf>
    <xf numFmtId="0" fontId="9" fillId="0" borderId="0" xfId="0" applyFont="1"/>
    <xf numFmtId="0" fontId="10" fillId="0" borderId="0" xfId="0" applyFont="1" applyAlignment="1"/>
    <xf numFmtId="0" fontId="11" fillId="0" borderId="0" xfId="0" applyFont="1" applyAlignment="1"/>
    <xf numFmtId="0" fontId="0" fillId="0" borderId="0" xfId="0" applyBorder="1"/>
    <xf numFmtId="0" fontId="12" fillId="0" borderId="0" xfId="0" applyFont="1" applyBorder="1" applyAlignment="1">
      <alignment vertical="top"/>
    </xf>
    <xf numFmtId="0" fontId="13" fillId="0" borderId="10" xfId="0" applyFont="1" applyBorder="1" applyAlignment="1">
      <alignment vertical="center"/>
    </xf>
    <xf numFmtId="0" fontId="14" fillId="0" borderId="0" xfId="0" applyFont="1"/>
    <xf numFmtId="0" fontId="16" fillId="0" borderId="0" xfId="0" applyFont="1" applyBorder="1" applyAlignment="1">
      <alignment horizontal="left" vertical="center"/>
    </xf>
    <xf numFmtId="0" fontId="16" fillId="2" borderId="11" xfId="0" applyFont="1" applyFill="1" applyBorder="1"/>
    <xf numFmtId="0" fontId="16" fillId="2" borderId="12" xfId="0" applyFont="1" applyFill="1" applyBorder="1"/>
    <xf numFmtId="0" fontId="16" fillId="2" borderId="13" xfId="0" applyFont="1" applyFill="1" applyBorder="1"/>
    <xf numFmtId="0" fontId="16" fillId="2" borderId="14" xfId="0" applyFont="1" applyFill="1" applyBorder="1"/>
    <xf numFmtId="181" fontId="16" fillId="2" borderId="15" xfId="0" applyNumberFormat="1" applyFont="1" applyFill="1" applyBorder="1"/>
    <xf numFmtId="181" fontId="16" fillId="2" borderId="16" xfId="0" applyNumberFormat="1" applyFont="1" applyFill="1" applyBorder="1"/>
    <xf numFmtId="181" fontId="16" fillId="2" borderId="17" xfId="0" applyNumberFormat="1" applyFont="1" applyFill="1" applyBorder="1"/>
    <xf numFmtId="181" fontId="16" fillId="2" borderId="11" xfId="0" applyNumberFormat="1" applyFont="1" applyFill="1" applyBorder="1"/>
    <xf numFmtId="181" fontId="16" fillId="2" borderId="12" xfId="0" applyNumberFormat="1" applyFont="1" applyFill="1" applyBorder="1"/>
    <xf numFmtId="181" fontId="16" fillId="2" borderId="0" xfId="0" applyNumberFormat="1" applyFont="1" applyFill="1" applyBorder="1"/>
    <xf numFmtId="181" fontId="16" fillId="2" borderId="13" xfId="0" applyNumberFormat="1" applyFont="1" applyFill="1" applyBorder="1"/>
    <xf numFmtId="181" fontId="16" fillId="2" borderId="14" xfId="0" applyNumberFormat="1" applyFont="1" applyFill="1" applyBorder="1"/>
    <xf numFmtId="182" fontId="16" fillId="2" borderId="11" xfId="0" applyNumberFormat="1" applyFont="1" applyFill="1" applyBorder="1"/>
    <xf numFmtId="182" fontId="16" fillId="2" borderId="12" xfId="0" applyNumberFormat="1" applyFont="1" applyFill="1" applyBorder="1"/>
    <xf numFmtId="0" fontId="16" fillId="0" borderId="18" xfId="0" applyFont="1" applyBorder="1" applyAlignment="1">
      <alignment horizontal="left"/>
    </xf>
    <xf numFmtId="0" fontId="16" fillId="0" borderId="0" xfId="0" applyFont="1" applyBorder="1"/>
    <xf numFmtId="0" fontId="16" fillId="0" borderId="0" xfId="0" applyFont="1" applyBorder="1" applyAlignment="1">
      <alignment vertical="center"/>
    </xf>
    <xf numFmtId="0" fontId="16" fillId="0" borderId="11" xfId="0" applyFont="1" applyBorder="1"/>
    <xf numFmtId="0" fontId="16" fillId="0" borderId="13" xfId="0" applyFont="1" applyBorder="1"/>
    <xf numFmtId="0" fontId="16" fillId="0" borderId="13" xfId="0" applyFont="1" applyBorder="1" applyAlignment="1">
      <alignment vertical="center"/>
    </xf>
    <xf numFmtId="0" fontId="16" fillId="0" borderId="12" xfId="0" applyFont="1" applyBorder="1"/>
    <xf numFmtId="0" fontId="16" fillId="0" borderId="14" xfId="0" applyFont="1" applyBorder="1"/>
    <xf numFmtId="0" fontId="16" fillId="0" borderId="11" xfId="0" applyFont="1" applyBorder="1" applyAlignment="1">
      <alignment vertical="center"/>
    </xf>
    <xf numFmtId="0" fontId="16" fillId="2" borderId="11" xfId="0" applyFont="1" applyFill="1" applyBorder="1" applyAlignment="1">
      <alignment vertical="center"/>
    </xf>
    <xf numFmtId="0" fontId="16" fillId="2" borderId="13" xfId="0" applyFont="1" applyFill="1" applyBorder="1" applyAlignment="1">
      <alignment vertical="center"/>
    </xf>
    <xf numFmtId="0" fontId="16" fillId="2" borderId="12" xfId="0" applyFont="1" applyFill="1" applyBorder="1" applyAlignment="1">
      <alignment vertical="center"/>
    </xf>
    <xf numFmtId="0" fontId="7" fillId="0" borderId="13" xfId="0" applyFont="1" applyBorder="1" applyAlignment="1">
      <alignment vertical="center"/>
    </xf>
    <xf numFmtId="0" fontId="0" fillId="0" borderId="13" xfId="0" applyBorder="1" applyAlignment="1">
      <alignment vertical="center"/>
    </xf>
    <xf numFmtId="0" fontId="16" fillId="0" borderId="12" xfId="0" applyFont="1" applyBorder="1" applyAlignment="1">
      <alignment vertical="center"/>
    </xf>
    <xf numFmtId="0" fontId="16" fillId="2" borderId="14" xfId="0" applyFont="1" applyFill="1" applyBorder="1" applyAlignment="1">
      <alignment vertical="center"/>
    </xf>
    <xf numFmtId="0" fontId="20" fillId="0" borderId="11" xfId="0" applyFont="1" applyBorder="1" applyAlignment="1">
      <alignment vertical="center"/>
    </xf>
    <xf numFmtId="0" fontId="20" fillId="0" borderId="17" xfId="0" applyFont="1" applyBorder="1" applyAlignment="1">
      <alignment vertical="center"/>
    </xf>
    <xf numFmtId="0" fontId="20" fillId="0" borderId="12" xfId="0" applyFont="1" applyBorder="1" applyAlignment="1">
      <alignment vertical="center"/>
    </xf>
    <xf numFmtId="0" fontId="17" fillId="0" borderId="17" xfId="0" applyFont="1" applyBorder="1" applyAlignment="1">
      <alignment vertical="center"/>
    </xf>
    <xf numFmtId="0" fontId="17" fillId="0" borderId="14" xfId="0" applyFont="1" applyBorder="1" applyAlignment="1">
      <alignment vertical="center"/>
    </xf>
    <xf numFmtId="0" fontId="17" fillId="0" borderId="3" xfId="0" applyFont="1" applyBorder="1"/>
    <xf numFmtId="0" fontId="17" fillId="0" borderId="0" xfId="0" applyFont="1" applyBorder="1"/>
    <xf numFmtId="0" fontId="17" fillId="0" borderId="19" xfId="0" applyFont="1" applyBorder="1"/>
    <xf numFmtId="0" fontId="17" fillId="0" borderId="18" xfId="0" applyFont="1" applyBorder="1" applyAlignment="1">
      <alignment horizontal="left"/>
    </xf>
    <xf numFmtId="0" fontId="0" fillId="0" borderId="0" xfId="0" applyAlignment="1">
      <alignment horizontal="left" vertical="center"/>
    </xf>
    <xf numFmtId="0" fontId="17" fillId="0" borderId="5" xfId="0" applyFont="1" applyBorder="1"/>
    <xf numFmtId="0" fontId="17" fillId="0" borderId="20" xfId="0" applyFont="1" applyBorder="1"/>
    <xf numFmtId="0" fontId="17" fillId="0" borderId="21" xfId="0" applyFont="1" applyBorder="1"/>
    <xf numFmtId="0" fontId="15" fillId="0" borderId="0" xfId="0" applyFont="1" applyAlignment="1"/>
    <xf numFmtId="0" fontId="15" fillId="0" borderId="0" xfId="0" applyFont="1" applyBorder="1" applyAlignment="1"/>
    <xf numFmtId="0" fontId="15" fillId="0" borderId="0" xfId="0" applyFont="1" applyBorder="1"/>
    <xf numFmtId="0" fontId="15" fillId="0" borderId="0" xfId="0" applyFont="1"/>
    <xf numFmtId="0" fontId="15" fillId="0" borderId="0" xfId="0" applyFont="1" applyAlignment="1">
      <alignment horizontal="left"/>
    </xf>
    <xf numFmtId="0" fontId="9" fillId="0" borderId="0" xfId="0" applyFont="1" applyAlignment="1">
      <alignment horizontal="left"/>
    </xf>
    <xf numFmtId="0" fontId="0" fillId="0" borderId="0" xfId="0" applyAlignment="1">
      <alignment horizontal="left"/>
    </xf>
    <xf numFmtId="0" fontId="17" fillId="0" borderId="0" xfId="0" applyFont="1"/>
    <xf numFmtId="0" fontId="8" fillId="0" borderId="0" xfId="0" applyFont="1"/>
    <xf numFmtId="0" fontId="8" fillId="0" borderId="0" xfId="0" applyFont="1" applyAlignment="1">
      <alignment vertical="center"/>
    </xf>
    <xf numFmtId="0" fontId="23" fillId="0" borderId="0" xfId="0" applyFont="1"/>
    <xf numFmtId="0" fontId="13" fillId="0" borderId="22" xfId="0" applyFont="1" applyFill="1" applyBorder="1" applyAlignment="1">
      <alignment vertical="center"/>
    </xf>
    <xf numFmtId="0" fontId="13" fillId="0" borderId="23" xfId="0" applyFont="1" applyFill="1" applyBorder="1" applyAlignment="1">
      <alignment vertical="center"/>
    </xf>
    <xf numFmtId="0" fontId="13" fillId="0" borderId="21" xfId="0" applyFont="1" applyFill="1" applyBorder="1" applyAlignment="1">
      <alignment vertical="center"/>
    </xf>
    <xf numFmtId="0" fontId="13" fillId="0" borderId="26" xfId="0" applyFont="1" applyFill="1" applyBorder="1" applyAlignment="1">
      <alignment vertical="center" shrinkToFit="1"/>
    </xf>
    <xf numFmtId="0" fontId="0" fillId="0" borderId="0" xfId="0" applyAlignment="1">
      <alignment horizontal="center"/>
    </xf>
    <xf numFmtId="0" fontId="0" fillId="0" borderId="0" xfId="0" applyBorder="1" applyAlignment="1">
      <alignment horizontal="center" vertical="center"/>
    </xf>
    <xf numFmtId="49" fontId="16" fillId="0" borderId="13" xfId="0" applyNumberFormat="1" applyFont="1" applyBorder="1" applyAlignment="1">
      <alignment horizontal="left" vertical="center"/>
    </xf>
    <xf numFmtId="0" fontId="8" fillId="0" borderId="0" xfId="0" applyFont="1" applyBorder="1"/>
    <xf numFmtId="0" fontId="8" fillId="0" borderId="5" xfId="0" applyFont="1" applyBorder="1"/>
    <xf numFmtId="0" fontId="8" fillId="0" borderId="28" xfId="0" applyFon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8" fillId="0" borderId="41" xfId="0" applyFont="1" applyBorder="1"/>
    <xf numFmtId="0" fontId="0" fillId="0" borderId="0" xfId="0" applyAlignment="1">
      <alignment horizontal="right"/>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27" xfId="0" applyFont="1" applyBorder="1"/>
    <xf numFmtId="0" fontId="16" fillId="0" borderId="0" xfId="0" applyFont="1" applyBorder="1" applyAlignment="1">
      <alignment horizontal="center" vertical="center"/>
    </xf>
    <xf numFmtId="0" fontId="8" fillId="0" borderId="5" xfId="0" applyFont="1" applyBorder="1" applyAlignment="1">
      <alignment horizont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3" xfId="0" applyBorder="1" applyAlignment="1">
      <alignment vertical="center"/>
    </xf>
    <xf numFmtId="49" fontId="16" fillId="0" borderId="12" xfId="0" applyNumberFormat="1" applyFont="1" applyBorder="1" applyAlignment="1">
      <alignment horizontal="distributed" vertical="center"/>
    </xf>
    <xf numFmtId="0" fontId="18" fillId="0" borderId="46" xfId="0" applyFont="1" applyBorder="1" applyAlignment="1">
      <alignment horizontal="right" vertical="center"/>
    </xf>
    <xf numFmtId="0" fontId="18" fillId="0" borderId="18" xfId="0" applyFont="1" applyBorder="1" applyAlignment="1">
      <alignment horizontal="right" vertical="center"/>
    </xf>
    <xf numFmtId="0" fontId="18" fillId="0" borderId="15" xfId="0" applyFont="1" applyBorder="1" applyAlignment="1">
      <alignment horizontal="right" vertical="center"/>
    </xf>
    <xf numFmtId="0" fontId="18" fillId="0" borderId="17" xfId="0" applyFont="1" applyBorder="1" applyAlignment="1">
      <alignment horizontal="right" vertical="center"/>
    </xf>
    <xf numFmtId="0" fontId="0" fillId="0" borderId="18" xfId="0" applyBorder="1" applyAlignment="1">
      <alignment horizontal="left" vertical="center"/>
    </xf>
    <xf numFmtId="0" fontId="0" fillId="0" borderId="47" xfId="0" applyBorder="1" applyAlignment="1">
      <alignment horizontal="left" vertical="center"/>
    </xf>
    <xf numFmtId="0" fontId="0" fillId="0" borderId="17" xfId="0" applyBorder="1" applyAlignment="1">
      <alignment horizontal="left" vertical="center"/>
    </xf>
    <xf numFmtId="0" fontId="0" fillId="0" borderId="26" xfId="0" applyBorder="1" applyAlignment="1">
      <alignment horizontal="left" vertic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41" xfId="0" applyBorder="1" applyAlignment="1">
      <alignment horizontal="center"/>
    </xf>
    <xf numFmtId="0" fontId="8" fillId="0" borderId="45" xfId="0" applyFont="1" applyBorder="1" applyAlignment="1">
      <alignment horizontal="center" vertical="center"/>
    </xf>
    <xf numFmtId="0" fontId="8" fillId="0" borderId="28" xfId="0" applyFont="1" applyBorder="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52" xfId="0" applyFont="1" applyBorder="1"/>
    <xf numFmtId="176" fontId="0" fillId="0" borderId="52" xfId="0" applyNumberFormat="1" applyBorder="1"/>
    <xf numFmtId="176" fontId="0" fillId="0" borderId="6" xfId="0" applyNumberFormat="1" applyBorder="1"/>
    <xf numFmtId="0" fontId="8" fillId="0" borderId="8" xfId="0" applyFont="1" applyBorder="1"/>
    <xf numFmtId="0" fontId="8" fillId="0" borderId="8" xfId="0" applyFont="1" applyBorder="1" applyAlignment="1">
      <alignment horizontal="center"/>
    </xf>
    <xf numFmtId="177" fontId="0" fillId="0" borderId="50" xfId="0" applyNumberFormat="1" applyBorder="1"/>
    <xf numFmtId="177" fontId="0" fillId="0" borderId="48" xfId="0" applyNumberFormat="1" applyBorder="1"/>
    <xf numFmtId="177" fontId="0" fillId="0" borderId="53" xfId="0" applyNumberFormat="1" applyBorder="1"/>
    <xf numFmtId="0" fontId="0" fillId="0" borderId="50" xfId="0" applyBorder="1" applyAlignment="1">
      <alignment horizontal="center" vertic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8" xfId="0" applyBorder="1"/>
    <xf numFmtId="0" fontId="8" fillId="0" borderId="0" xfId="0" applyFont="1" applyBorder="1" applyAlignment="1">
      <alignment horizontal="center"/>
    </xf>
    <xf numFmtId="0" fontId="0" fillId="0" borderId="4" xfId="0" applyBorder="1"/>
    <xf numFmtId="177" fontId="0" fillId="0" borderId="0" xfId="0" applyNumberFormat="1" applyBorder="1"/>
    <xf numFmtId="0" fontId="7" fillId="0" borderId="0" xfId="0" applyFont="1" applyAlignment="1">
      <alignment horizontal="left"/>
    </xf>
    <xf numFmtId="0" fontId="7" fillId="0" borderId="20" xfId="0" applyFont="1" applyBorder="1" applyAlignment="1">
      <alignment horizontal="left"/>
    </xf>
    <xf numFmtId="0" fontId="0" fillId="0" borderId="54" xfId="0" applyBorder="1" applyAlignment="1">
      <alignment horizontal="center" vertical="center"/>
    </xf>
    <xf numFmtId="177" fontId="0" fillId="0" borderId="54" xfId="0" applyNumberFormat="1" applyBorder="1"/>
    <xf numFmtId="177" fontId="0" fillId="0" borderId="55" xfId="0" applyNumberFormat="1" applyBorder="1" applyAlignment="1">
      <alignment horizontal="center"/>
    </xf>
    <xf numFmtId="0" fontId="0" fillId="0" borderId="55" xfId="0" applyBorder="1" applyAlignment="1">
      <alignment horizontal="center" vertical="center"/>
    </xf>
    <xf numFmtId="0" fontId="0" fillId="0" borderId="56" xfId="0" applyBorder="1" applyAlignment="1">
      <alignment horizontal="center" vertical="center"/>
    </xf>
    <xf numFmtId="177" fontId="0" fillId="0" borderId="55" xfId="0" applyNumberFormat="1" applyBorder="1"/>
    <xf numFmtId="177" fontId="0" fillId="0" borderId="56" xfId="0" applyNumberFormat="1" applyBorder="1"/>
    <xf numFmtId="0" fontId="0" fillId="0" borderId="57" xfId="0" applyBorder="1"/>
    <xf numFmtId="0" fontId="0" fillId="0" borderId="58" xfId="0" applyBorder="1"/>
    <xf numFmtId="0" fontId="0" fillId="0" borderId="59" xfId="0" applyBorder="1"/>
    <xf numFmtId="0" fontId="0" fillId="0" borderId="60" xfId="0" applyBorder="1"/>
    <xf numFmtId="0" fontId="8" fillId="0" borderId="61" xfId="0" applyFont="1" applyBorder="1" applyAlignment="1">
      <alignment horizontal="center"/>
    </xf>
    <xf numFmtId="0" fontId="0" fillId="0" borderId="62" xfId="0" applyBorder="1"/>
    <xf numFmtId="0" fontId="0" fillId="0" borderId="63" xfId="0" applyBorder="1"/>
    <xf numFmtId="0" fontId="0" fillId="0" borderId="64" xfId="0" applyBorder="1"/>
    <xf numFmtId="0" fontId="0" fillId="0" borderId="65" xfId="0" applyBorder="1"/>
    <xf numFmtId="0" fontId="16" fillId="0" borderId="11" xfId="0" applyFont="1" applyBorder="1" applyAlignment="1">
      <alignment horizontal="center" vertical="center"/>
    </xf>
    <xf numFmtId="0" fontId="8" fillId="0" borderId="1" xfId="0" applyFont="1" applyBorder="1" applyAlignment="1">
      <alignment horizontal="center"/>
    </xf>
    <xf numFmtId="0" fontId="0" fillId="0" borderId="41" xfId="0" applyBorder="1" applyAlignment="1">
      <alignment vertical="center"/>
    </xf>
    <xf numFmtId="0" fontId="0" fillId="0" borderId="0" xfId="0" applyBorder="1" applyAlignment="1">
      <alignment vertical="center"/>
    </xf>
    <xf numFmtId="0" fontId="25" fillId="0" borderId="13" xfId="0" applyFont="1" applyBorder="1" applyAlignment="1">
      <alignment horizontal="right" vertical="center"/>
    </xf>
    <xf numFmtId="0" fontId="0" fillId="0" borderId="41" xfId="0" applyBorder="1" applyAlignment="1">
      <alignment horizontal="center" vertical="center"/>
    </xf>
    <xf numFmtId="0" fontId="0" fillId="0" borderId="53" xfId="0" applyNumberFormat="1" applyBorder="1"/>
    <xf numFmtId="0" fontId="0" fillId="0" borderId="0" xfId="0" applyNumberFormat="1"/>
    <xf numFmtId="0" fontId="0" fillId="0" borderId="0" xfId="0" applyNumberFormat="1" applyBorder="1"/>
    <xf numFmtId="176" fontId="0" fillId="0" borderId="53" xfId="0" applyNumberFormat="1" applyBorder="1"/>
    <xf numFmtId="176" fontId="0" fillId="0" borderId="50" xfId="0" applyNumberFormat="1" applyBorder="1"/>
    <xf numFmtId="176" fontId="0" fillId="0" borderId="48" xfId="0" applyNumberFormat="1" applyBorder="1"/>
    <xf numFmtId="176" fontId="0" fillId="0" borderId="0" xfId="0" applyNumberFormat="1"/>
    <xf numFmtId="0" fontId="0" fillId="0" borderId="28" xfId="0" applyBorder="1" applyAlignment="1">
      <alignment vertical="center"/>
    </xf>
    <xf numFmtId="0" fontId="0" fillId="0" borderId="52" xfId="0" applyBorder="1" applyAlignment="1">
      <alignment vertical="center"/>
    </xf>
    <xf numFmtId="0" fontId="16" fillId="0" borderId="18" xfId="0" applyFont="1" applyBorder="1" applyAlignment="1"/>
    <xf numFmtId="0" fontId="0" fillId="0" borderId="8" xfId="0" applyBorder="1" applyAlignment="1">
      <alignment horizontal="center" vertical="center"/>
    </xf>
    <xf numFmtId="0" fontId="30" fillId="0" borderId="0" xfId="1" applyFont="1">
      <alignment vertical="center"/>
    </xf>
    <xf numFmtId="0" fontId="32" fillId="0" borderId="0" xfId="1" applyFont="1">
      <alignment vertical="center"/>
    </xf>
    <xf numFmtId="0" fontId="32" fillId="0" borderId="0" xfId="1" applyFont="1" applyAlignment="1">
      <alignment vertical="center" shrinkToFit="1"/>
    </xf>
    <xf numFmtId="0" fontId="33" fillId="0" borderId="0" xfId="1" applyFont="1" applyAlignment="1">
      <alignment horizontal="right" vertical="center"/>
    </xf>
    <xf numFmtId="0" fontId="32" fillId="0" borderId="0" xfId="1" applyFont="1" applyAlignment="1">
      <alignment horizontal="center" vertical="center"/>
    </xf>
    <xf numFmtId="0" fontId="34" fillId="0" borderId="0" xfId="1" applyFont="1">
      <alignment vertical="center"/>
    </xf>
    <xf numFmtId="0" fontId="34" fillId="0" borderId="0" xfId="1" applyFont="1" applyAlignment="1">
      <alignment horizontal="right" vertical="center"/>
    </xf>
    <xf numFmtId="0" fontId="34" fillId="0" borderId="0" xfId="1" applyFont="1" applyAlignment="1">
      <alignment horizontal="center" vertical="center"/>
    </xf>
    <xf numFmtId="0" fontId="34" fillId="0" borderId="8" xfId="1" applyFont="1" applyBorder="1" applyAlignment="1">
      <alignment horizontal="center" vertical="center"/>
    </xf>
    <xf numFmtId="0" fontId="34" fillId="0" borderId="1" xfId="1" applyFont="1" applyBorder="1" applyAlignment="1">
      <alignment horizontal="center" vertical="center"/>
    </xf>
    <xf numFmtId="0" fontId="34" fillId="0" borderId="24" xfId="1" applyFont="1" applyBorder="1">
      <alignment vertical="center"/>
    </xf>
    <xf numFmtId="0" fontId="34" fillId="0" borderId="45" xfId="1" applyFont="1" applyBorder="1">
      <alignment vertical="center"/>
    </xf>
    <xf numFmtId="0" fontId="34" fillId="0" borderId="80" xfId="1" applyFont="1" applyBorder="1">
      <alignment vertical="center"/>
    </xf>
    <xf numFmtId="0" fontId="34" fillId="0" borderId="2" xfId="1" applyFont="1" applyBorder="1">
      <alignment vertical="center"/>
    </xf>
    <xf numFmtId="0" fontId="34" fillId="0" borderId="3" xfId="1" applyFont="1" applyBorder="1">
      <alignment vertical="center"/>
    </xf>
    <xf numFmtId="0" fontId="34" fillId="0" borderId="0" xfId="1" applyFont="1" applyBorder="1">
      <alignment vertical="center"/>
    </xf>
    <xf numFmtId="0" fontId="34" fillId="0" borderId="72" xfId="1" applyFont="1" applyBorder="1">
      <alignment vertical="center"/>
    </xf>
    <xf numFmtId="0" fontId="34" fillId="4" borderId="3" xfId="1" applyFont="1" applyFill="1" applyBorder="1" applyAlignment="1">
      <alignment horizontal="center" vertical="center" shrinkToFit="1"/>
    </xf>
    <xf numFmtId="0" fontId="33" fillId="0" borderId="3" xfId="1" applyFont="1" applyBorder="1" applyAlignment="1">
      <alignment horizontal="center" vertical="center"/>
    </xf>
    <xf numFmtId="0" fontId="34" fillId="4" borderId="0" xfId="1" applyFont="1" applyFill="1" applyBorder="1" applyAlignment="1">
      <alignment horizontal="center" vertical="center" shrinkToFit="1"/>
    </xf>
    <xf numFmtId="185" fontId="34" fillId="0" borderId="0" xfId="1" applyNumberFormat="1" applyFont="1">
      <alignment vertical="center"/>
    </xf>
    <xf numFmtId="0" fontId="34" fillId="0" borderId="72" xfId="1" applyFont="1" applyBorder="1" applyAlignment="1">
      <alignment vertical="center" wrapText="1"/>
    </xf>
    <xf numFmtId="0" fontId="32" fillId="0" borderId="72" xfId="1" applyFont="1" applyBorder="1" applyAlignment="1">
      <alignment vertical="center" wrapText="1"/>
    </xf>
    <xf numFmtId="0" fontId="34" fillId="0" borderId="27" xfId="1" applyFont="1" applyBorder="1">
      <alignment vertical="center"/>
    </xf>
    <xf numFmtId="0" fontId="34" fillId="0" borderId="5" xfId="1" applyFont="1" applyBorder="1">
      <alignment vertical="center"/>
    </xf>
    <xf numFmtId="0" fontId="34" fillId="0" borderId="20" xfId="1" applyFont="1" applyBorder="1">
      <alignment vertical="center"/>
    </xf>
    <xf numFmtId="0" fontId="34" fillId="0" borderId="10" xfId="1" applyFont="1" applyBorder="1">
      <alignment vertical="center"/>
    </xf>
    <xf numFmtId="0" fontId="34" fillId="0" borderId="10" xfId="1" applyFont="1" applyBorder="1" applyAlignment="1">
      <alignment vertical="center" wrapText="1"/>
    </xf>
    <xf numFmtId="0" fontId="34" fillId="0" borderId="72" xfId="1" applyFont="1" applyBorder="1" applyAlignment="1">
      <alignment vertical="center"/>
    </xf>
    <xf numFmtId="0" fontId="34" fillId="0" borderId="3" xfId="1" applyFont="1" applyBorder="1" applyAlignment="1">
      <alignment vertical="center" shrinkToFit="1"/>
    </xf>
    <xf numFmtId="0" fontId="34" fillId="0" borderId="1" xfId="1" applyFont="1" applyBorder="1">
      <alignment vertical="center"/>
    </xf>
    <xf numFmtId="0" fontId="33" fillId="4" borderId="3" xfId="1" applyFont="1" applyFill="1" applyBorder="1" applyAlignment="1">
      <alignment horizontal="center" vertical="center"/>
    </xf>
    <xf numFmtId="0" fontId="32" fillId="0" borderId="0" xfId="1" applyFont="1" applyBorder="1">
      <alignment vertical="center"/>
    </xf>
    <xf numFmtId="0" fontId="37" fillId="0" borderId="0" xfId="1" applyFont="1">
      <alignment vertical="center"/>
    </xf>
    <xf numFmtId="0" fontId="38" fillId="0" borderId="0" xfId="1" applyFont="1">
      <alignment vertical="center"/>
    </xf>
    <xf numFmtId="0" fontId="34" fillId="0" borderId="0" xfId="1" applyFont="1" applyAlignment="1">
      <alignment vertical="center"/>
    </xf>
    <xf numFmtId="0" fontId="32" fillId="0" borderId="8" xfId="1" applyFont="1" applyBorder="1" applyAlignment="1">
      <alignment horizontal="center" vertical="center"/>
    </xf>
    <xf numFmtId="0" fontId="34" fillId="0" borderId="3" xfId="1" applyFont="1" applyBorder="1" applyAlignment="1">
      <alignment vertical="top" wrapText="1"/>
    </xf>
    <xf numFmtId="0" fontId="32" fillId="0" borderId="0" xfId="1" applyFont="1" applyBorder="1" applyAlignment="1">
      <alignment vertical="top" wrapText="1"/>
    </xf>
    <xf numFmtId="0" fontId="32" fillId="0" borderId="2" xfId="1" applyFont="1" applyBorder="1" applyAlignment="1">
      <alignment horizontal="center" vertical="top"/>
    </xf>
    <xf numFmtId="0" fontId="34" fillId="0" borderId="0" xfId="1" applyFont="1" applyBorder="1" applyAlignment="1">
      <alignment vertical="top"/>
    </xf>
    <xf numFmtId="0" fontId="34" fillId="0" borderId="72" xfId="1" applyFont="1" applyBorder="1" applyAlignment="1">
      <alignment vertical="top"/>
    </xf>
    <xf numFmtId="0" fontId="32" fillId="0" borderId="20" xfId="1" applyFont="1" applyBorder="1" applyAlignment="1">
      <alignment vertical="top" wrapText="1"/>
    </xf>
    <xf numFmtId="0" fontId="34" fillId="0" borderId="20" xfId="1" applyFont="1" applyBorder="1" applyAlignment="1">
      <alignment vertical="top"/>
    </xf>
    <xf numFmtId="0" fontId="34" fillId="0" borderId="10" xfId="1" applyFont="1" applyBorder="1" applyAlignment="1">
      <alignment vertical="top"/>
    </xf>
    <xf numFmtId="0" fontId="32" fillId="0" borderId="3" xfId="1" applyFont="1" applyBorder="1" applyAlignment="1">
      <alignment horizontal="center" vertical="top"/>
    </xf>
    <xf numFmtId="0" fontId="32" fillId="0" borderId="0" xfId="1" applyFont="1" applyBorder="1" applyAlignment="1">
      <alignment horizontal="center" vertical="top"/>
    </xf>
    <xf numFmtId="0" fontId="34" fillId="0" borderId="0" xfId="1" applyFont="1" applyBorder="1" applyAlignment="1">
      <alignment vertical="center"/>
    </xf>
    <xf numFmtId="0" fontId="32" fillId="0" borderId="0" xfId="1" applyFont="1" applyAlignment="1">
      <alignment vertical="center"/>
    </xf>
    <xf numFmtId="0" fontId="32" fillId="0" borderId="72" xfId="1" applyFont="1" applyBorder="1" applyAlignment="1">
      <alignment vertical="center"/>
    </xf>
    <xf numFmtId="0" fontId="32" fillId="0" borderId="0" xfId="1" applyFont="1" applyBorder="1" applyAlignment="1">
      <alignment vertical="center"/>
    </xf>
    <xf numFmtId="0" fontId="34" fillId="0" borderId="3" xfId="1" applyFont="1" applyBorder="1" applyAlignment="1">
      <alignment vertical="top"/>
    </xf>
    <xf numFmtId="0" fontId="34" fillId="4" borderId="72" xfId="1" applyFont="1" applyFill="1" applyBorder="1" applyAlignment="1">
      <alignment vertical="center"/>
    </xf>
    <xf numFmtId="0" fontId="32" fillId="0" borderId="3" xfId="1" applyFont="1" applyBorder="1" applyAlignment="1">
      <alignment vertical="top" wrapText="1"/>
    </xf>
    <xf numFmtId="0" fontId="32" fillId="0" borderId="0" xfId="1" applyFont="1" applyBorder="1" applyAlignment="1">
      <alignment horizontal="right" vertical="center" shrinkToFit="1"/>
    </xf>
    <xf numFmtId="0" fontId="32" fillId="0" borderId="2" xfId="1" applyFont="1" applyBorder="1" applyAlignment="1">
      <alignment vertical="center" textRotation="255"/>
    </xf>
    <xf numFmtId="0" fontId="32" fillId="0" borderId="3" xfId="1" applyFont="1" applyBorder="1" applyAlignment="1">
      <alignment vertical="center" textRotation="255"/>
    </xf>
    <xf numFmtId="0" fontId="32" fillId="0" borderId="0" xfId="1" applyFont="1" applyBorder="1" applyAlignment="1">
      <alignment vertical="center" textRotation="255"/>
    </xf>
    <xf numFmtId="0" fontId="32" fillId="0" borderId="0" xfId="1" applyFont="1" applyBorder="1" applyAlignment="1">
      <alignment vertical="center" shrinkToFit="1"/>
    </xf>
    <xf numFmtId="0" fontId="32" fillId="0" borderId="27" xfId="1" applyFont="1" applyBorder="1" applyAlignment="1">
      <alignment vertical="center" textRotation="255"/>
    </xf>
    <xf numFmtId="0" fontId="32" fillId="0" borderId="5" xfId="1" applyFont="1" applyBorder="1" applyAlignment="1">
      <alignment vertical="center" textRotation="255"/>
    </xf>
    <xf numFmtId="0" fontId="32" fillId="0" borderId="20" xfId="1" applyFont="1" applyBorder="1" applyAlignment="1">
      <alignment vertical="center" textRotation="255"/>
    </xf>
    <xf numFmtId="0" fontId="34" fillId="0" borderId="20" xfId="1" applyFont="1" applyBorder="1" applyAlignment="1">
      <alignment vertical="center"/>
    </xf>
    <xf numFmtId="0" fontId="32" fillId="0" borderId="20" xfId="1" applyFont="1" applyBorder="1" applyAlignment="1">
      <alignment vertical="center"/>
    </xf>
    <xf numFmtId="0" fontId="32" fillId="0" borderId="10" xfId="1" applyFont="1" applyBorder="1" applyAlignment="1">
      <alignment vertical="center"/>
    </xf>
    <xf numFmtId="0" fontId="34" fillId="0" borderId="5" xfId="1" applyFont="1" applyBorder="1" applyAlignment="1">
      <alignment vertical="top"/>
    </xf>
    <xf numFmtId="0" fontId="34" fillId="0" borderId="8" xfId="1" applyFont="1" applyBorder="1">
      <alignment vertical="center"/>
    </xf>
    <xf numFmtId="0" fontId="32" fillId="0" borderId="45" xfId="1" applyFont="1" applyBorder="1" applyAlignment="1">
      <alignment vertical="center" textRotation="255"/>
    </xf>
    <xf numFmtId="0" fontId="34" fillId="0" borderId="45" xfId="1" applyFont="1" applyBorder="1" applyAlignment="1">
      <alignment vertical="center"/>
    </xf>
    <xf numFmtId="0" fontId="32" fillId="0" borderId="45" xfId="1" applyFont="1" applyBorder="1" applyAlignment="1">
      <alignment vertical="center"/>
    </xf>
    <xf numFmtId="0" fontId="34" fillId="0" borderId="45" xfId="1" applyFont="1" applyBorder="1" applyAlignment="1">
      <alignment vertical="top"/>
    </xf>
    <xf numFmtId="0" fontId="32" fillId="5" borderId="0" xfId="1" applyFont="1" applyFill="1">
      <alignment vertical="center"/>
    </xf>
    <xf numFmtId="0" fontId="13" fillId="0" borderId="0" xfId="0" applyFont="1" applyAlignment="1">
      <alignment horizontal="left" vertical="center"/>
    </xf>
    <xf numFmtId="0" fontId="39" fillId="0" borderId="0" xfId="0" applyFont="1" applyAlignment="1">
      <alignment horizontal="left" vertical="center"/>
    </xf>
    <xf numFmtId="0" fontId="41" fillId="0" borderId="0" xfId="3" applyFont="1">
      <alignment vertical="center"/>
    </xf>
    <xf numFmtId="0" fontId="3" fillId="0" borderId="0" xfId="3">
      <alignment vertical="center"/>
    </xf>
    <xf numFmtId="0" fontId="42" fillId="0" borderId="0" xfId="3" applyFont="1" applyAlignment="1">
      <alignment horizontal="right" vertical="center"/>
    </xf>
    <xf numFmtId="0" fontId="3" fillId="0" borderId="0" xfId="3" applyAlignment="1">
      <alignment horizontal="center" vertical="center"/>
    </xf>
    <xf numFmtId="0" fontId="3" fillId="0" borderId="0" xfId="3" applyNumberFormat="1" applyAlignment="1">
      <alignment horizontal="center" vertical="center"/>
    </xf>
    <xf numFmtId="0" fontId="3" fillId="0" borderId="0" xfId="3" applyNumberFormat="1">
      <alignment vertical="center"/>
    </xf>
    <xf numFmtId="0" fontId="43" fillId="0" borderId="0" xfId="3" applyFont="1">
      <alignment vertical="center"/>
    </xf>
    <xf numFmtId="0" fontId="43" fillId="0" borderId="0" xfId="3" applyFont="1" applyAlignment="1">
      <alignment horizontal="right" vertical="center"/>
    </xf>
    <xf numFmtId="0" fontId="34" fillId="0" borderId="0" xfId="3" applyFont="1">
      <alignment vertical="center"/>
    </xf>
    <xf numFmtId="0" fontId="34" fillId="0" borderId="0" xfId="3" applyNumberFormat="1" applyFont="1">
      <alignment vertical="center"/>
    </xf>
    <xf numFmtId="0" fontId="34" fillId="0" borderId="0" xfId="3" applyNumberFormat="1" applyFont="1" applyAlignment="1">
      <alignment horizontal="center" vertical="center"/>
    </xf>
    <xf numFmtId="0" fontId="43" fillId="0" borderId="8" xfId="3" applyFont="1" applyBorder="1" applyAlignment="1">
      <alignment horizontal="center" vertical="center"/>
    </xf>
    <xf numFmtId="0" fontId="34" fillId="0" borderId="8" xfId="3" applyNumberFormat="1" applyFont="1" applyBorder="1" applyAlignment="1">
      <alignment horizontal="center" vertical="center"/>
    </xf>
    <xf numFmtId="0" fontId="43" fillId="0" borderId="1" xfId="3" applyFont="1" applyBorder="1" applyAlignment="1">
      <alignment horizontal="center" vertical="center"/>
    </xf>
    <xf numFmtId="0" fontId="43" fillId="0" borderId="8" xfId="3" applyFont="1" applyBorder="1">
      <alignment vertical="center"/>
    </xf>
    <xf numFmtId="0" fontId="43" fillId="0" borderId="0" xfId="3" applyNumberFormat="1" applyFont="1">
      <alignment vertical="center"/>
    </xf>
    <xf numFmtId="0" fontId="43" fillId="0" borderId="2" xfId="3" applyFont="1" applyBorder="1">
      <alignment vertical="center"/>
    </xf>
    <xf numFmtId="0" fontId="43" fillId="0" borderId="0" xfId="3" applyFont="1" applyBorder="1">
      <alignment vertical="center"/>
    </xf>
    <xf numFmtId="0" fontId="43" fillId="0" borderId="80" xfId="3" applyFont="1" applyBorder="1" applyAlignment="1">
      <alignment vertical="center"/>
    </xf>
    <xf numFmtId="0" fontId="43" fillId="0" borderId="3" xfId="3" applyFont="1" applyBorder="1">
      <alignment vertical="center"/>
    </xf>
    <xf numFmtId="0" fontId="43" fillId="0" borderId="0" xfId="3" applyFont="1" applyBorder="1" applyAlignment="1">
      <alignment vertical="center"/>
    </xf>
    <xf numFmtId="0" fontId="3" fillId="0" borderId="0" xfId="3" applyAlignment="1">
      <alignment vertical="center"/>
    </xf>
    <xf numFmtId="0" fontId="3" fillId="0" borderId="0" xfId="3" applyBorder="1" applyAlignment="1">
      <alignment vertical="center"/>
    </xf>
    <xf numFmtId="0" fontId="43" fillId="0" borderId="72" xfId="3" applyFont="1" applyBorder="1" applyAlignment="1">
      <alignment vertical="center"/>
    </xf>
    <xf numFmtId="0" fontId="41" fillId="0" borderId="0" xfId="3" applyFont="1" applyBorder="1" applyAlignment="1">
      <alignment vertical="center"/>
    </xf>
    <xf numFmtId="0" fontId="3" fillId="0" borderId="72" xfId="3" applyBorder="1" applyAlignment="1">
      <alignment vertical="center"/>
    </xf>
    <xf numFmtId="0" fontId="34" fillId="0" borderId="0" xfId="3" applyFont="1" applyBorder="1" applyAlignment="1">
      <alignment vertical="center"/>
    </xf>
    <xf numFmtId="0" fontId="33" fillId="0" borderId="3" xfId="3" applyFont="1" applyBorder="1" applyAlignment="1">
      <alignment horizontal="center" vertical="center"/>
    </xf>
    <xf numFmtId="0" fontId="34" fillId="4" borderId="0" xfId="3" applyFont="1" applyFill="1" applyBorder="1" applyAlignment="1">
      <alignment horizontal="center" vertical="center" shrinkToFit="1"/>
    </xf>
    <xf numFmtId="0" fontId="43" fillId="0" borderId="0" xfId="3" applyFont="1" applyAlignment="1">
      <alignment vertical="center"/>
    </xf>
    <xf numFmtId="0" fontId="34" fillId="0" borderId="0" xfId="3" applyFont="1" applyAlignment="1">
      <alignment vertical="center"/>
    </xf>
    <xf numFmtId="0" fontId="44" fillId="0" borderId="0" xfId="3" applyFont="1" applyBorder="1" applyAlignment="1">
      <alignment vertical="center"/>
    </xf>
    <xf numFmtId="0" fontId="43" fillId="0" borderId="0" xfId="3" applyFont="1" applyBorder="1" applyAlignment="1">
      <alignment horizontal="center" vertical="center"/>
    </xf>
    <xf numFmtId="0" fontId="43" fillId="0" borderId="72" xfId="3" applyFont="1" applyBorder="1" applyAlignment="1">
      <alignment horizontal="center" vertical="center"/>
    </xf>
    <xf numFmtId="0" fontId="43" fillId="0" borderId="0" xfId="3" applyFont="1" applyBorder="1" applyAlignment="1">
      <alignment vertical="center" shrinkToFit="1"/>
    </xf>
    <xf numFmtId="0" fontId="43" fillId="0" borderId="72" xfId="3" applyFont="1" applyBorder="1">
      <alignment vertical="center"/>
    </xf>
    <xf numFmtId="0" fontId="41" fillId="0" borderId="8" xfId="3" applyFont="1" applyBorder="1" applyAlignment="1">
      <alignment horizontal="center" vertical="center"/>
    </xf>
    <xf numFmtId="0" fontId="43" fillId="0" borderId="27" xfId="3" applyFont="1" applyBorder="1">
      <alignment vertical="center"/>
    </xf>
    <xf numFmtId="0" fontId="43" fillId="0" borderId="5" xfId="3" applyFont="1" applyBorder="1">
      <alignment vertical="center"/>
    </xf>
    <xf numFmtId="0" fontId="43" fillId="0" borderId="20" xfId="3" applyFont="1" applyBorder="1">
      <alignment vertical="center"/>
    </xf>
    <xf numFmtId="0" fontId="43" fillId="0" borderId="10" xfId="3" applyFont="1" applyBorder="1">
      <alignment vertical="center"/>
    </xf>
    <xf numFmtId="0" fontId="43" fillId="0" borderId="45" xfId="3" applyFont="1" applyBorder="1">
      <alignment vertical="center"/>
    </xf>
    <xf numFmtId="0" fontId="43" fillId="0" borderId="8" xfId="3" applyFont="1" applyBorder="1" applyAlignment="1">
      <alignment vertical="center" shrinkToFit="1"/>
    </xf>
    <xf numFmtId="0" fontId="41" fillId="0" borderId="72" xfId="3" applyFont="1" applyBorder="1" applyAlignment="1">
      <alignment vertical="center"/>
    </xf>
    <xf numFmtId="0" fontId="35" fillId="0" borderId="0" xfId="3" applyFont="1" applyAlignment="1">
      <alignment vertical="center"/>
    </xf>
    <xf numFmtId="0" fontId="43" fillId="0" borderId="10" xfId="3" applyFont="1" applyBorder="1" applyAlignment="1">
      <alignment vertical="center"/>
    </xf>
    <xf numFmtId="0" fontId="43" fillId="0" borderId="45" xfId="3" applyFont="1" applyBorder="1" applyAlignment="1">
      <alignment vertical="center"/>
    </xf>
    <xf numFmtId="0" fontId="43" fillId="0" borderId="80" xfId="3" applyFont="1" applyBorder="1" applyAlignment="1">
      <alignment vertical="center" shrinkToFit="1"/>
    </xf>
    <xf numFmtId="0" fontId="43" fillId="0" borderId="24" xfId="3" applyFont="1" applyBorder="1" applyAlignment="1">
      <alignment vertical="center"/>
    </xf>
    <xf numFmtId="0" fontId="43" fillId="0" borderId="3" xfId="3" applyFont="1" applyBorder="1" applyAlignment="1">
      <alignment vertical="center"/>
    </xf>
    <xf numFmtId="0" fontId="34" fillId="0" borderId="0" xfId="3" applyFont="1" applyBorder="1">
      <alignment vertical="center"/>
    </xf>
    <xf numFmtId="0" fontId="43" fillId="0" borderId="5" xfId="3" applyFont="1" applyBorder="1" applyAlignment="1">
      <alignment vertical="center"/>
    </xf>
    <xf numFmtId="0" fontId="43" fillId="0" borderId="20" xfId="3" applyFont="1" applyBorder="1" applyAlignment="1">
      <alignment vertical="center"/>
    </xf>
    <xf numFmtId="0" fontId="3" fillId="0" borderId="10" xfId="3" applyBorder="1" applyAlignment="1">
      <alignment vertical="center"/>
    </xf>
    <xf numFmtId="0" fontId="43" fillId="0" borderId="45" xfId="3" applyFont="1" applyBorder="1" applyAlignment="1">
      <alignment horizontal="center" vertical="center"/>
    </xf>
    <xf numFmtId="0" fontId="43" fillId="0" borderId="80" xfId="3" applyFont="1" applyBorder="1" applyAlignment="1">
      <alignment horizontal="center" vertical="center"/>
    </xf>
    <xf numFmtId="0" fontId="3" fillId="0" borderId="3" xfId="3" applyBorder="1" applyAlignment="1">
      <alignment vertical="center" shrinkToFit="1"/>
    </xf>
    <xf numFmtId="0" fontId="3" fillId="0" borderId="0" xfId="3" applyAlignment="1">
      <alignment vertical="center" shrinkToFit="1"/>
    </xf>
    <xf numFmtId="0" fontId="3" fillId="0" borderId="72" xfId="3" applyBorder="1" applyAlignment="1">
      <alignment vertical="center" shrinkToFit="1"/>
    </xf>
    <xf numFmtId="0" fontId="43" fillId="0" borderId="24" xfId="3" applyFont="1" applyBorder="1" applyAlignment="1">
      <alignment horizontal="center" vertical="center"/>
    </xf>
    <xf numFmtId="0" fontId="3" fillId="0" borderId="1" xfId="3" applyBorder="1" applyAlignment="1">
      <alignment horizontal="center" vertical="center"/>
    </xf>
    <xf numFmtId="0" fontId="34" fillId="4" borderId="24" xfId="3" applyFont="1" applyFill="1" applyBorder="1" applyAlignment="1">
      <alignment horizontal="center" vertical="center" shrinkToFit="1"/>
    </xf>
    <xf numFmtId="0" fontId="41" fillId="0" borderId="45" xfId="3" applyFont="1" applyBorder="1" applyAlignment="1">
      <alignment horizontal="center" vertical="center"/>
    </xf>
    <xf numFmtId="0" fontId="3" fillId="0" borderId="2" xfId="3" applyBorder="1" applyAlignment="1">
      <alignment vertical="center"/>
    </xf>
    <xf numFmtId="0" fontId="3" fillId="0" borderId="3" xfId="3" applyBorder="1" applyAlignment="1">
      <alignment vertical="center"/>
    </xf>
    <xf numFmtId="0" fontId="41" fillId="0" borderId="3" xfId="3" applyFont="1" applyBorder="1" applyAlignment="1">
      <alignment vertical="center"/>
    </xf>
    <xf numFmtId="0" fontId="3" fillId="0" borderId="0" xfId="3" applyBorder="1">
      <alignment vertical="center"/>
    </xf>
    <xf numFmtId="0" fontId="3" fillId="0" borderId="5" xfId="3" applyBorder="1" applyAlignment="1">
      <alignment vertical="center"/>
    </xf>
    <xf numFmtId="0" fontId="41" fillId="0" borderId="20" xfId="3" applyFont="1" applyBorder="1" applyAlignment="1">
      <alignment vertical="center"/>
    </xf>
    <xf numFmtId="0" fontId="3" fillId="0" borderId="20" xfId="3" applyBorder="1">
      <alignment vertical="center"/>
    </xf>
    <xf numFmtId="0" fontId="41" fillId="0" borderId="0" xfId="3" applyFont="1" applyBorder="1">
      <alignment vertical="center"/>
    </xf>
    <xf numFmtId="0" fontId="3" fillId="0" borderId="24" xfId="3" applyBorder="1" applyAlignment="1">
      <alignment vertical="center"/>
    </xf>
    <xf numFmtId="0" fontId="3" fillId="0" borderId="80" xfId="3" applyBorder="1" applyAlignment="1">
      <alignment vertical="center"/>
    </xf>
    <xf numFmtId="0" fontId="34" fillId="4" borderId="3" xfId="3" applyFont="1" applyFill="1" applyBorder="1" applyAlignment="1">
      <alignment horizontal="center" vertical="center" shrinkToFit="1"/>
    </xf>
    <xf numFmtId="0" fontId="34" fillId="0" borderId="3" xfId="3" applyFont="1" applyBorder="1" applyAlignment="1">
      <alignment vertical="center"/>
    </xf>
    <xf numFmtId="0" fontId="34" fillId="0" borderId="3" xfId="3" applyFont="1" applyBorder="1">
      <alignment vertical="center"/>
    </xf>
    <xf numFmtId="0" fontId="41" fillId="0" borderId="20" xfId="3" applyFont="1" applyBorder="1">
      <alignment vertical="center"/>
    </xf>
    <xf numFmtId="0" fontId="43" fillId="0" borderId="24" xfId="3" applyFont="1" applyBorder="1">
      <alignment vertical="center"/>
    </xf>
    <xf numFmtId="0" fontId="43" fillId="0" borderId="20" xfId="3" applyFont="1" applyBorder="1" applyAlignment="1">
      <alignment horizontal="center" vertical="center"/>
    </xf>
    <xf numFmtId="0" fontId="43" fillId="0" borderId="45" xfId="3" applyFont="1" applyBorder="1" applyAlignment="1">
      <alignment vertical="center" shrinkToFit="1"/>
    </xf>
    <xf numFmtId="0" fontId="43" fillId="0" borderId="1" xfId="3" applyFont="1" applyBorder="1" applyAlignment="1">
      <alignment horizontal="center" vertical="center" shrinkToFit="1"/>
    </xf>
    <xf numFmtId="0" fontId="43" fillId="0" borderId="3" xfId="3" applyFont="1" applyBorder="1" applyAlignment="1">
      <alignment horizontal="center" vertical="center"/>
    </xf>
    <xf numFmtId="0" fontId="43" fillId="0" borderId="8" xfId="3" applyFont="1" applyBorder="1" applyAlignment="1">
      <alignment vertical="center"/>
    </xf>
    <xf numFmtId="0" fontId="43" fillId="0" borderId="0" xfId="3" applyNumberFormat="1" applyFont="1" applyAlignment="1">
      <alignment horizontal="center" vertical="center"/>
    </xf>
    <xf numFmtId="0" fontId="43" fillId="0" borderId="24" xfId="3" applyFont="1" applyBorder="1" applyAlignment="1">
      <alignment horizontal="center" vertical="center" shrinkToFit="1"/>
    </xf>
    <xf numFmtId="0" fontId="43" fillId="0" borderId="45" xfId="3" applyFont="1" applyBorder="1" applyAlignment="1">
      <alignment horizontal="center" vertical="center" shrinkToFit="1"/>
    </xf>
    <xf numFmtId="0" fontId="43" fillId="0" borderId="52" xfId="3" applyFont="1" applyBorder="1">
      <alignment vertical="center"/>
    </xf>
    <xf numFmtId="0" fontId="43" fillId="0" borderId="80" xfId="3" applyFont="1" applyBorder="1">
      <alignment vertical="center"/>
    </xf>
    <xf numFmtId="0" fontId="43" fillId="4" borderId="8" xfId="3" applyFont="1" applyFill="1" applyBorder="1" applyAlignment="1">
      <alignment horizontal="center" vertical="center"/>
    </xf>
    <xf numFmtId="0" fontId="43" fillId="0" borderId="1" xfId="3" applyFont="1" applyBorder="1">
      <alignment vertical="center"/>
    </xf>
    <xf numFmtId="0" fontId="33" fillId="4" borderId="3" xfId="3" applyFont="1" applyFill="1" applyBorder="1" applyAlignment="1">
      <alignment horizontal="center" vertical="center"/>
    </xf>
    <xf numFmtId="0" fontId="34" fillId="0" borderId="0" xfId="3" applyFont="1" applyFill="1" applyBorder="1" applyAlignment="1">
      <alignment horizontal="center" vertical="center" shrinkToFit="1"/>
    </xf>
    <xf numFmtId="0" fontId="3" fillId="0" borderId="8" xfId="3" applyFill="1" applyBorder="1" applyAlignment="1">
      <alignment horizontal="center" vertical="center"/>
    </xf>
    <xf numFmtId="0" fontId="30" fillId="0" borderId="0" xfId="4" applyFont="1">
      <alignment vertical="center"/>
    </xf>
    <xf numFmtId="0" fontId="32" fillId="0" borderId="0" xfId="4" applyFont="1">
      <alignment vertical="center"/>
    </xf>
    <xf numFmtId="0" fontId="32" fillId="0" borderId="0" xfId="4" applyFont="1" applyBorder="1">
      <alignment vertical="center"/>
    </xf>
    <xf numFmtId="0" fontId="32" fillId="0" borderId="0" xfId="4" applyFont="1" applyAlignment="1">
      <alignment vertical="center" shrinkToFit="1"/>
    </xf>
    <xf numFmtId="57" fontId="33" fillId="0" borderId="0" xfId="4" applyNumberFormat="1" applyFont="1" applyAlignment="1">
      <alignment horizontal="right" vertical="center"/>
    </xf>
    <xf numFmtId="0" fontId="32" fillId="0" borderId="0" xfId="4" applyFont="1" applyAlignment="1">
      <alignment horizontal="center" vertical="center"/>
    </xf>
    <xf numFmtId="0" fontId="34" fillId="0" borderId="0" xfId="4" applyFont="1">
      <alignment vertical="center"/>
    </xf>
    <xf numFmtId="0" fontId="34" fillId="0" borderId="0" xfId="4" applyFont="1" applyBorder="1">
      <alignment vertical="center"/>
    </xf>
    <xf numFmtId="0" fontId="34" fillId="0" borderId="0" xfId="4" applyFont="1" applyAlignment="1">
      <alignment horizontal="right" vertical="center"/>
    </xf>
    <xf numFmtId="0" fontId="34" fillId="0" borderId="0" xfId="5" applyFont="1">
      <alignment vertical="center"/>
    </xf>
    <xf numFmtId="0" fontId="34" fillId="0" borderId="0" xfId="5" applyFont="1" applyAlignment="1">
      <alignment horizontal="center" vertical="center"/>
    </xf>
    <xf numFmtId="0" fontId="34" fillId="0" borderId="8" xfId="4" applyFont="1" applyBorder="1" applyAlignment="1">
      <alignment horizontal="center" vertical="center"/>
    </xf>
    <xf numFmtId="0" fontId="34" fillId="0" borderId="8" xfId="5" applyFont="1" applyBorder="1" applyAlignment="1">
      <alignment horizontal="center" vertical="center"/>
    </xf>
    <xf numFmtId="0" fontId="34" fillId="0" borderId="1" xfId="4" applyFont="1" applyBorder="1" applyAlignment="1">
      <alignment horizontal="center" vertical="center"/>
    </xf>
    <xf numFmtId="0" fontId="34" fillId="0" borderId="2" xfId="4" applyFont="1" applyBorder="1">
      <alignment vertical="center"/>
    </xf>
    <xf numFmtId="0" fontId="34" fillId="0" borderId="45" xfId="4" applyFont="1" applyBorder="1">
      <alignment vertical="center"/>
    </xf>
    <xf numFmtId="0" fontId="34" fillId="0" borderId="24" xfId="4" applyFont="1" applyBorder="1">
      <alignment vertical="center"/>
    </xf>
    <xf numFmtId="0" fontId="34" fillId="0" borderId="80" xfId="4" applyFont="1" applyBorder="1">
      <alignment vertical="center"/>
    </xf>
    <xf numFmtId="0" fontId="34" fillId="4" borderId="3" xfId="5" applyFont="1" applyFill="1" applyBorder="1" applyAlignment="1">
      <alignment horizontal="center" vertical="center" shrinkToFit="1"/>
    </xf>
    <xf numFmtId="0" fontId="32" fillId="0" borderId="3" xfId="4" applyFont="1" applyBorder="1" applyAlignment="1">
      <alignment vertical="center" shrinkToFit="1"/>
    </xf>
    <xf numFmtId="0" fontId="34" fillId="0" borderId="72" xfId="4" applyFont="1" applyBorder="1">
      <alignment vertical="center"/>
    </xf>
    <xf numFmtId="0" fontId="34" fillId="0" borderId="0" xfId="4" applyFont="1" applyBorder="1" applyAlignment="1">
      <alignment vertical="center"/>
    </xf>
    <xf numFmtId="0" fontId="32" fillId="0" borderId="0" xfId="4" applyFont="1" applyBorder="1" applyAlignment="1">
      <alignment vertical="center"/>
    </xf>
    <xf numFmtId="0" fontId="34" fillId="0" borderId="3" xfId="4" applyFont="1" applyBorder="1">
      <alignment vertical="center"/>
    </xf>
    <xf numFmtId="0" fontId="32" fillId="0" borderId="3" xfId="4" applyFont="1" applyBorder="1" applyAlignment="1">
      <alignment vertical="center"/>
    </xf>
    <xf numFmtId="0" fontId="34" fillId="0" borderId="0" xfId="4" applyFont="1" applyBorder="1" applyAlignment="1">
      <alignment vertical="center" shrinkToFit="1"/>
    </xf>
    <xf numFmtId="0" fontId="47" fillId="0" borderId="24" xfId="4" applyFont="1" applyBorder="1">
      <alignment vertical="center"/>
    </xf>
    <xf numFmtId="0" fontId="47" fillId="0" borderId="45" xfId="4" applyFont="1" applyBorder="1">
      <alignment vertical="center"/>
    </xf>
    <xf numFmtId="185" fontId="34" fillId="0" borderId="0" xfId="5" applyNumberFormat="1" applyFont="1">
      <alignment vertical="center"/>
    </xf>
    <xf numFmtId="0" fontId="34" fillId="0" borderId="5" xfId="4" applyFont="1" applyBorder="1">
      <alignment vertical="center"/>
    </xf>
    <xf numFmtId="0" fontId="34" fillId="0" borderId="20" xfId="4" applyFont="1" applyBorder="1">
      <alignment vertical="center"/>
    </xf>
    <xf numFmtId="0" fontId="34" fillId="0" borderId="1" xfId="4" applyFont="1" applyBorder="1">
      <alignment vertical="center"/>
    </xf>
    <xf numFmtId="0" fontId="32" fillId="0" borderId="72" xfId="4" applyFont="1" applyBorder="1" applyAlignment="1">
      <alignment vertical="center"/>
    </xf>
    <xf numFmtId="0" fontId="34" fillId="0" borderId="72" xfId="4" applyFont="1" applyBorder="1" applyAlignment="1">
      <alignment vertical="center"/>
    </xf>
    <xf numFmtId="0" fontId="32" fillId="0" borderId="0" xfId="4" applyFont="1" applyAlignment="1">
      <alignment vertical="center"/>
    </xf>
    <xf numFmtId="0" fontId="34" fillId="0" borderId="72" xfId="4" applyFont="1" applyBorder="1" applyAlignment="1">
      <alignment vertical="center" shrinkToFit="1"/>
    </xf>
    <xf numFmtId="0" fontId="34" fillId="0" borderId="27" xfId="4" applyFont="1" applyBorder="1">
      <alignment vertical="center"/>
    </xf>
    <xf numFmtId="0" fontId="34" fillId="0" borderId="10" xfId="4" applyFont="1" applyBorder="1">
      <alignment vertical="center"/>
    </xf>
    <xf numFmtId="57" fontId="33" fillId="0" borderId="0" xfId="4" applyNumberFormat="1" applyFont="1" applyBorder="1" applyAlignment="1">
      <alignment horizontal="right" vertical="center"/>
    </xf>
    <xf numFmtId="0" fontId="34" fillId="0" borderId="28" xfId="4" applyFont="1" applyBorder="1" applyAlignment="1">
      <alignment horizontal="center" vertical="center"/>
    </xf>
    <xf numFmtId="0" fontId="34" fillId="0" borderId="41" xfId="4" applyFont="1" applyBorder="1" applyAlignment="1">
      <alignment horizontal="center" vertical="center"/>
    </xf>
    <xf numFmtId="0" fontId="34" fillId="0" borderId="28" xfId="4" applyFont="1" applyBorder="1">
      <alignment vertical="center"/>
    </xf>
    <xf numFmtId="0" fontId="34" fillId="0" borderId="41" xfId="4" applyFont="1" applyBorder="1">
      <alignment vertical="center"/>
    </xf>
    <xf numFmtId="0" fontId="34" fillId="0" borderId="72" xfId="4" applyFont="1" applyBorder="1" applyAlignment="1">
      <alignment horizontal="left" vertical="top"/>
    </xf>
    <xf numFmtId="0" fontId="34" fillId="0" borderId="45" xfId="4" applyFont="1" applyBorder="1" applyAlignment="1">
      <alignment vertical="center" wrapText="1"/>
    </xf>
    <xf numFmtId="0" fontId="32" fillId="0" borderId="0" xfId="4" applyFont="1" applyBorder="1" applyAlignment="1">
      <alignment vertical="center" wrapText="1"/>
    </xf>
    <xf numFmtId="0" fontId="49" fillId="0" borderId="3" xfId="4" applyFont="1" applyBorder="1" applyAlignment="1">
      <alignment vertical="center" wrapText="1"/>
    </xf>
    <xf numFmtId="0" fontId="49" fillId="0" borderId="2" xfId="4" applyFont="1" applyBorder="1" applyAlignment="1">
      <alignment vertical="center" wrapText="1"/>
    </xf>
    <xf numFmtId="0" fontId="34" fillId="0" borderId="5" xfId="4" applyFont="1" applyBorder="1" applyAlignment="1">
      <alignment vertical="center" shrinkToFit="1"/>
    </xf>
    <xf numFmtId="0" fontId="34" fillId="0" borderId="10" xfId="4" applyFont="1" applyBorder="1" applyAlignment="1">
      <alignment vertical="center" shrinkToFit="1"/>
    </xf>
    <xf numFmtId="0" fontId="34" fillId="0" borderId="2" xfId="4" applyFont="1" applyBorder="1" applyAlignment="1">
      <alignment vertical="center" shrinkToFit="1"/>
    </xf>
    <xf numFmtId="0" fontId="32" fillId="0" borderId="72" xfId="4" applyFont="1" applyBorder="1" applyAlignment="1">
      <alignment vertical="center" shrinkToFit="1"/>
    </xf>
    <xf numFmtId="0" fontId="32" fillId="0" borderId="1" xfId="4" applyFont="1" applyBorder="1" applyAlignment="1">
      <alignment vertical="center"/>
    </xf>
    <xf numFmtId="0" fontId="32" fillId="0" borderId="10" xfId="4" applyFont="1" applyBorder="1" applyAlignment="1">
      <alignment vertical="center" shrinkToFit="1"/>
    </xf>
    <xf numFmtId="0" fontId="34" fillId="4" borderId="2" xfId="5" applyFont="1" applyFill="1" applyBorder="1" applyAlignment="1">
      <alignment horizontal="center" vertical="center" shrinkToFit="1"/>
    </xf>
    <xf numFmtId="0" fontId="32" fillId="0" borderId="2" xfId="4" applyFont="1" applyBorder="1" applyAlignment="1">
      <alignment vertical="top" wrapText="1"/>
    </xf>
    <xf numFmtId="0" fontId="2" fillId="0" borderId="2" xfId="4" applyBorder="1" applyAlignment="1">
      <alignment vertical="top" wrapText="1"/>
    </xf>
    <xf numFmtId="0" fontId="49" fillId="0" borderId="0" xfId="4" applyFont="1" applyBorder="1">
      <alignment vertical="center"/>
    </xf>
    <xf numFmtId="0" fontId="34" fillId="0" borderId="2" xfId="4" applyFont="1" applyBorder="1" applyAlignment="1">
      <alignment vertical="center"/>
    </xf>
    <xf numFmtId="0" fontId="49" fillId="0" borderId="2" xfId="4" applyFont="1" applyBorder="1">
      <alignment vertical="center"/>
    </xf>
    <xf numFmtId="0" fontId="49" fillId="0" borderId="2" xfId="4" applyFont="1" applyBorder="1" applyAlignment="1">
      <alignment vertical="center"/>
    </xf>
    <xf numFmtId="0" fontId="49" fillId="0" borderId="20" xfId="4" applyFont="1" applyBorder="1">
      <alignment vertical="center"/>
    </xf>
    <xf numFmtId="0" fontId="34" fillId="0" borderId="27" xfId="4" applyFont="1" applyBorder="1" applyAlignment="1">
      <alignment vertical="center"/>
    </xf>
    <xf numFmtId="0" fontId="32" fillId="0" borderId="45" xfId="4" applyFont="1" applyBorder="1" applyAlignment="1">
      <alignment vertical="center"/>
    </xf>
    <xf numFmtId="0" fontId="34" fillId="0" borderId="0" xfId="4" applyFont="1" applyBorder="1" applyAlignment="1">
      <alignment horizontal="center" vertical="center"/>
    </xf>
    <xf numFmtId="0" fontId="30" fillId="0" borderId="0" xfId="6" applyFont="1">
      <alignment vertical="center"/>
    </xf>
    <xf numFmtId="0" fontId="32" fillId="0" borderId="0" xfId="6" applyFont="1">
      <alignment vertical="center"/>
    </xf>
    <xf numFmtId="0" fontId="32" fillId="0" borderId="0" xfId="6" applyFont="1" applyAlignment="1">
      <alignment vertical="center" shrinkToFit="1"/>
    </xf>
    <xf numFmtId="0" fontId="33" fillId="0" borderId="0" xfId="6" applyFont="1" applyAlignment="1">
      <alignment horizontal="right" vertical="center"/>
    </xf>
    <xf numFmtId="0" fontId="1" fillId="0" borderId="0" xfId="6" applyAlignment="1">
      <alignment horizontal="center" vertical="center"/>
    </xf>
    <xf numFmtId="0" fontId="1" fillId="0" borderId="0" xfId="6">
      <alignment vertical="center"/>
    </xf>
    <xf numFmtId="0" fontId="32" fillId="0" borderId="0" xfId="6" applyFont="1" applyAlignment="1">
      <alignment horizontal="center" vertical="center"/>
    </xf>
    <xf numFmtId="0" fontId="34" fillId="0" borderId="0" xfId="6" applyFont="1">
      <alignment vertical="center"/>
    </xf>
    <xf numFmtId="0" fontId="34" fillId="0" borderId="0" xfId="6" applyFont="1" applyAlignment="1">
      <alignment horizontal="right" vertical="center"/>
    </xf>
    <xf numFmtId="0" fontId="43" fillId="0" borderId="0" xfId="6" applyFont="1">
      <alignment vertical="center"/>
    </xf>
    <xf numFmtId="0" fontId="43" fillId="0" borderId="0" xfId="6" applyFont="1" applyAlignment="1">
      <alignment horizontal="center" vertical="center"/>
    </xf>
    <xf numFmtId="0" fontId="34" fillId="0" borderId="8" xfId="6" applyFont="1" applyBorder="1" applyAlignment="1">
      <alignment horizontal="center" vertical="center"/>
    </xf>
    <xf numFmtId="0" fontId="34" fillId="0" borderId="1" xfId="6" applyFont="1" applyBorder="1" applyAlignment="1">
      <alignment horizontal="center" vertical="center"/>
    </xf>
    <xf numFmtId="0" fontId="34" fillId="0" borderId="3" xfId="6" applyFont="1" applyBorder="1">
      <alignment vertical="center"/>
    </xf>
    <xf numFmtId="0" fontId="34" fillId="0" borderId="0" xfId="6" applyFont="1" applyBorder="1" applyAlignment="1">
      <alignment vertical="center"/>
    </xf>
    <xf numFmtId="0" fontId="34" fillId="0" borderId="0" xfId="6" applyFont="1" applyBorder="1">
      <alignment vertical="center"/>
    </xf>
    <xf numFmtId="0" fontId="34" fillId="0" borderId="24" xfId="6" applyFont="1" applyBorder="1">
      <alignment vertical="center"/>
    </xf>
    <xf numFmtId="0" fontId="34" fillId="0" borderId="80" xfId="6" applyFont="1" applyBorder="1" applyAlignment="1">
      <alignment vertical="center"/>
    </xf>
    <xf numFmtId="0" fontId="34" fillId="0" borderId="2" xfId="6" applyFont="1" applyBorder="1">
      <alignment vertical="center"/>
    </xf>
    <xf numFmtId="0" fontId="34" fillId="4" borderId="3" xfId="7" applyFont="1" applyFill="1" applyBorder="1" applyAlignment="1">
      <alignment horizontal="center" vertical="center" shrinkToFit="1"/>
    </xf>
    <xf numFmtId="0" fontId="34" fillId="0" borderId="72" xfId="6" applyFont="1" applyBorder="1" applyAlignment="1">
      <alignment horizontal="center" vertical="center" shrinkToFit="1"/>
    </xf>
    <xf numFmtId="0" fontId="34" fillId="0" borderId="2" xfId="6" applyFont="1" applyBorder="1" applyAlignment="1">
      <alignment vertical="center" shrinkToFit="1"/>
    </xf>
    <xf numFmtId="0" fontId="34" fillId="0" borderId="0" xfId="6" applyFont="1" applyBorder="1" applyAlignment="1">
      <alignment vertical="center"/>
    </xf>
    <xf numFmtId="0" fontId="32" fillId="0" borderId="0" xfId="6" applyFont="1" applyBorder="1">
      <alignment vertical="center"/>
    </xf>
    <xf numFmtId="0" fontId="34" fillId="0" borderId="3" xfId="6" applyFont="1" applyBorder="1" applyAlignment="1">
      <alignment horizontal="left" vertical="center"/>
    </xf>
    <xf numFmtId="0" fontId="34" fillId="0" borderId="0" xfId="6" applyFont="1" applyBorder="1" applyAlignment="1">
      <alignment horizontal="left" vertical="center"/>
    </xf>
    <xf numFmtId="0" fontId="34" fillId="0" borderId="20" xfId="6" applyFont="1" applyBorder="1">
      <alignment vertical="center"/>
    </xf>
    <xf numFmtId="0" fontId="34" fillId="0" borderId="10" xfId="6" applyFont="1" applyBorder="1">
      <alignment vertical="center"/>
    </xf>
    <xf numFmtId="0" fontId="34" fillId="0" borderId="10" xfId="6" applyFont="1" applyBorder="1" applyAlignment="1">
      <alignment vertical="center"/>
    </xf>
    <xf numFmtId="0" fontId="34" fillId="0" borderId="45" xfId="6" applyFont="1" applyBorder="1">
      <alignment vertical="center"/>
    </xf>
    <xf numFmtId="0" fontId="34" fillId="0" borderId="0" xfId="6" applyFont="1" applyBorder="1" applyAlignment="1">
      <alignment vertical="center" wrapText="1"/>
    </xf>
    <xf numFmtId="0" fontId="0" fillId="0" borderId="0" xfId="0" applyAlignment="1">
      <alignment vertical="center"/>
    </xf>
    <xf numFmtId="0" fontId="0" fillId="4" borderId="0" xfId="0" applyFill="1"/>
    <xf numFmtId="0" fontId="0" fillId="6" borderId="0" xfId="0" applyFill="1"/>
    <xf numFmtId="0" fontId="0" fillId="0" borderId="0" xfId="0" applyFill="1"/>
    <xf numFmtId="0" fontId="0" fillId="4" borderId="0" xfId="0" applyFill="1" applyAlignment="1">
      <alignment horizontal="center" vertical="center"/>
    </xf>
    <xf numFmtId="0" fontId="0" fillId="4" borderId="0" xfId="0" applyFill="1" applyAlignment="1">
      <alignment horizontal="center" vertical="center" shrinkToFit="1"/>
    </xf>
    <xf numFmtId="0" fontId="51" fillId="0" borderId="0" xfId="0" applyFont="1" applyAlignment="1">
      <alignment horizontal="center" vertical="center" shrinkToFit="1"/>
    </xf>
    <xf numFmtId="0" fontId="0" fillId="0" borderId="0" xfId="0" applyFont="1"/>
    <xf numFmtId="0" fontId="0" fillId="7" borderId="0" xfId="0" applyFill="1"/>
    <xf numFmtId="0" fontId="32" fillId="0" borderId="72" xfId="1" applyFont="1" applyBorder="1" applyAlignment="1">
      <alignment vertical="center" wrapText="1"/>
    </xf>
    <xf numFmtId="0" fontId="34" fillId="0" borderId="52" xfId="1" applyFont="1" applyBorder="1" applyAlignment="1">
      <alignment horizontal="center" vertical="center"/>
    </xf>
    <xf numFmtId="0" fontId="34" fillId="0" borderId="28" xfId="1" applyFont="1" applyBorder="1">
      <alignment vertical="center"/>
    </xf>
    <xf numFmtId="0" fontId="34" fillId="0" borderId="41" xfId="1" applyFont="1" applyBorder="1">
      <alignment vertical="center"/>
    </xf>
    <xf numFmtId="0" fontId="34" fillId="0" borderId="0" xfId="6" applyFont="1" applyBorder="1" applyAlignment="1">
      <alignment vertical="center"/>
    </xf>
    <xf numFmtId="0" fontId="32" fillId="0" borderId="72" xfId="6" applyFont="1" applyBorder="1" applyAlignment="1">
      <alignment vertical="center"/>
    </xf>
    <xf numFmtId="0" fontId="43" fillId="0" borderId="28" xfId="3" applyFont="1" applyBorder="1" applyAlignment="1">
      <alignment horizontal="center" vertical="center"/>
    </xf>
    <xf numFmtId="0" fontId="43" fillId="0" borderId="52" xfId="3" applyFont="1" applyBorder="1" applyAlignment="1">
      <alignment horizontal="center" vertical="center"/>
    </xf>
    <xf numFmtId="0" fontId="43" fillId="0" borderId="41" xfId="3" applyFont="1" applyBorder="1" applyAlignment="1">
      <alignment horizontal="center" vertical="center"/>
    </xf>
    <xf numFmtId="0" fontId="48" fillId="0" borderId="20" xfId="6" applyFont="1" applyBorder="1" applyAlignment="1">
      <alignment vertical="center" wrapText="1"/>
    </xf>
    <xf numFmtId="0" fontId="32" fillId="0" borderId="10" xfId="6" applyFont="1" applyBorder="1" applyAlignment="1">
      <alignment vertical="center"/>
    </xf>
    <xf numFmtId="0" fontId="34" fillId="0" borderId="27" xfId="6" applyFont="1" applyBorder="1">
      <alignment vertical="center"/>
    </xf>
    <xf numFmtId="0" fontId="34" fillId="0" borderId="5" xfId="6" applyFont="1" applyBorder="1">
      <alignment vertical="center"/>
    </xf>
    <xf numFmtId="0" fontId="34" fillId="0" borderId="28" xfId="1" applyFont="1" applyBorder="1" applyAlignment="1">
      <alignment horizontal="center" vertical="center"/>
    </xf>
    <xf numFmtId="0" fontId="34" fillId="0" borderId="0" xfId="6" applyFont="1" applyBorder="1" applyAlignment="1">
      <alignment horizontal="center" vertical="center"/>
    </xf>
    <xf numFmtId="0" fontId="32" fillId="0" borderId="45" xfId="6" applyFont="1" applyBorder="1">
      <alignment vertical="center"/>
    </xf>
    <xf numFmtId="0" fontId="34" fillId="0" borderId="45" xfId="6" applyFont="1" applyBorder="1" applyAlignment="1">
      <alignment horizontal="center" vertical="center"/>
    </xf>
    <xf numFmtId="0" fontId="34" fillId="0" borderId="80" xfId="6" applyFont="1" applyBorder="1" applyAlignment="1">
      <alignment horizontal="center" vertical="center" shrinkToFit="1"/>
    </xf>
    <xf numFmtId="0" fontId="48" fillId="0" borderId="3" xfId="6" applyFont="1" applyBorder="1" applyAlignment="1">
      <alignment vertical="center"/>
    </xf>
    <xf numFmtId="0" fontId="48" fillId="0" borderId="0" xfId="6" applyFont="1" applyBorder="1" applyAlignment="1">
      <alignment vertical="center"/>
    </xf>
    <xf numFmtId="0" fontId="48" fillId="0" borderId="5" xfId="6" applyFont="1" applyBorder="1" applyAlignment="1">
      <alignment vertical="center"/>
    </xf>
    <xf numFmtId="0" fontId="48" fillId="0" borderId="20" xfId="6" applyFont="1" applyBorder="1" applyAlignment="1">
      <alignment vertical="center"/>
    </xf>
    <xf numFmtId="0" fontId="48" fillId="0" borderId="45" xfId="6" applyFont="1" applyBorder="1" applyAlignment="1">
      <alignment vertical="center"/>
    </xf>
    <xf numFmtId="0" fontId="48" fillId="0" borderId="24" xfId="6" applyFont="1" applyBorder="1" applyAlignment="1">
      <alignment vertical="center"/>
    </xf>
    <xf numFmtId="0" fontId="34" fillId="8" borderId="0" xfId="6" applyFont="1" applyFill="1" applyBorder="1" applyAlignment="1">
      <alignment vertical="center" wrapText="1"/>
    </xf>
    <xf numFmtId="0" fontId="34" fillId="0" borderId="80" xfId="6" applyFont="1" applyBorder="1" applyAlignment="1">
      <alignment horizontal="right" vertical="center"/>
    </xf>
    <xf numFmtId="0" fontId="34" fillId="0" borderId="72" xfId="6" applyFont="1" applyBorder="1" applyAlignment="1">
      <alignment horizontal="right" vertical="center"/>
    </xf>
    <xf numFmtId="0" fontId="3" fillId="0" borderId="72" xfId="3" applyBorder="1">
      <alignment vertical="center"/>
    </xf>
    <xf numFmtId="0" fontId="35" fillId="0" borderId="5" xfId="3" applyFont="1" applyBorder="1" applyAlignment="1">
      <alignment vertical="center"/>
    </xf>
    <xf numFmtId="0" fontId="35" fillId="0" borderId="20" xfId="3" applyFont="1" applyBorder="1" applyAlignment="1">
      <alignment vertical="center"/>
    </xf>
    <xf numFmtId="0" fontId="3" fillId="0" borderId="10" xfId="3" applyBorder="1">
      <alignment vertical="center"/>
    </xf>
    <xf numFmtId="0" fontId="34" fillId="0" borderId="72" xfId="1" applyFont="1" applyBorder="1" applyAlignment="1">
      <alignment vertical="center" wrapText="1"/>
    </xf>
    <xf numFmtId="0" fontId="43" fillId="0" borderId="8" xfId="3" applyNumberFormat="1" applyFont="1" applyBorder="1">
      <alignment vertical="center"/>
    </xf>
    <xf numFmtId="0" fontId="43" fillId="0" borderId="8" xfId="3" applyNumberFormat="1" applyFont="1" applyBorder="1" applyAlignment="1">
      <alignment horizontal="right" vertical="center"/>
    </xf>
    <xf numFmtId="0" fontId="30" fillId="0" borderId="0" xfId="3" applyFont="1" applyBorder="1" applyAlignment="1">
      <alignment vertical="center"/>
    </xf>
    <xf numFmtId="0" fontId="32" fillId="0" borderId="0" xfId="3" applyFont="1" applyBorder="1" applyAlignment="1">
      <alignment vertical="center"/>
    </xf>
    <xf numFmtId="0" fontId="32" fillId="0" borderId="72" xfId="3" applyFont="1" applyBorder="1" applyAlignment="1">
      <alignment vertical="center"/>
    </xf>
    <xf numFmtId="0" fontId="34" fillId="0" borderId="72" xfId="3" applyFont="1" applyBorder="1" applyAlignment="1">
      <alignment vertical="center"/>
    </xf>
    <xf numFmtId="0" fontId="34" fillId="0" borderId="0" xfId="3" applyFont="1" applyBorder="1" applyAlignment="1">
      <alignment horizontal="center" vertical="center"/>
    </xf>
    <xf numFmtId="0" fontId="34" fillId="0" borderId="72" xfId="3" applyFont="1" applyBorder="1" applyAlignment="1">
      <alignment horizontal="center" vertical="center"/>
    </xf>
    <xf numFmtId="0" fontId="34" fillId="0" borderId="72" xfId="3" applyFont="1" applyBorder="1">
      <alignment vertical="center"/>
    </xf>
    <xf numFmtId="186" fontId="34" fillId="0" borderId="0" xfId="3" applyNumberFormat="1" applyFont="1" applyBorder="1" applyAlignment="1">
      <alignment horizontal="center" vertical="center"/>
    </xf>
    <xf numFmtId="0" fontId="52" fillId="0" borderId="20" xfId="3" applyFont="1" applyBorder="1" applyAlignment="1">
      <alignment horizontal="center" vertical="center"/>
    </xf>
    <xf numFmtId="0" fontId="52" fillId="0" borderId="0" xfId="1" applyFont="1" applyAlignment="1">
      <alignment vertical="center"/>
    </xf>
    <xf numFmtId="0" fontId="34" fillId="0" borderId="0" xfId="4" applyFont="1" applyBorder="1" applyAlignment="1">
      <alignment horizontal="left" vertical="center"/>
    </xf>
    <xf numFmtId="0" fontId="54" fillId="0" borderId="3" xfId="3" applyFont="1" applyBorder="1" applyAlignment="1">
      <alignment horizontal="center" vertical="center"/>
    </xf>
    <xf numFmtId="0" fontId="56" fillId="0" borderId="0" xfId="3" applyFont="1" applyBorder="1" applyAlignment="1">
      <alignment vertical="center"/>
    </xf>
    <xf numFmtId="0" fontId="55" fillId="0" borderId="0" xfId="3" applyFont="1">
      <alignment vertical="center"/>
    </xf>
    <xf numFmtId="0" fontId="55" fillId="0" borderId="0" xfId="3" applyFont="1" applyBorder="1" applyAlignment="1">
      <alignment horizontal="center" vertical="center"/>
    </xf>
    <xf numFmtId="0" fontId="41" fillId="0" borderId="0" xfId="3" applyFont="1" applyBorder="1" applyAlignment="1">
      <alignment horizontal="center" vertical="center"/>
    </xf>
    <xf numFmtId="0" fontId="34" fillId="0" borderId="0" xfId="1" applyFont="1" applyBorder="1" applyAlignment="1">
      <alignment horizontal="left" vertical="center"/>
    </xf>
    <xf numFmtId="0" fontId="34" fillId="0" borderId="0" xfId="1" applyFont="1" applyBorder="1" applyAlignment="1">
      <alignment horizontal="left" vertical="top"/>
    </xf>
    <xf numFmtId="0" fontId="36" fillId="0" borderId="0" xfId="1" applyFont="1" applyBorder="1" applyAlignment="1">
      <alignment horizontal="left" vertical="center"/>
    </xf>
    <xf numFmtId="0" fontId="34" fillId="0" borderId="0" xfId="4" applyFont="1" applyBorder="1" applyAlignment="1">
      <alignment horizontal="left" vertical="center"/>
    </xf>
    <xf numFmtId="0" fontId="16" fillId="0" borderId="11" xfId="0" applyFont="1" applyBorder="1" applyAlignment="1">
      <alignment horizontal="center" shrinkToFit="1"/>
    </xf>
    <xf numFmtId="0" fontId="16" fillId="0" borderId="13" xfId="0" applyFont="1" applyBorder="1" applyAlignment="1">
      <alignment horizontal="center" shrinkToFit="1"/>
    </xf>
    <xf numFmtId="181" fontId="16" fillId="2" borderId="11" xfId="0" applyNumberFormat="1" applyFont="1" applyFill="1" applyBorder="1" applyAlignment="1">
      <alignment horizontal="center"/>
    </xf>
    <xf numFmtId="181" fontId="16" fillId="2" borderId="12" xfId="0" applyNumberFormat="1" applyFont="1" applyFill="1" applyBorder="1" applyAlignment="1">
      <alignment horizontal="center"/>
    </xf>
    <xf numFmtId="49" fontId="16" fillId="0" borderId="11" xfId="0" applyNumberFormat="1" applyFont="1" applyBorder="1" applyAlignment="1">
      <alignment horizontal="center" vertical="center"/>
    </xf>
    <xf numFmtId="49" fontId="16" fillId="0" borderId="13" xfId="0" applyNumberFormat="1" applyFont="1" applyBorder="1" applyAlignment="1">
      <alignment horizontal="center" vertical="center"/>
    </xf>
    <xf numFmtId="0" fontId="13" fillId="4" borderId="67" xfId="0" applyFont="1" applyFill="1" applyBorder="1" applyAlignment="1">
      <alignment horizontal="center" vertical="center" shrinkToFit="1"/>
    </xf>
    <xf numFmtId="0" fontId="13" fillId="4" borderId="68" xfId="0" applyFont="1" applyFill="1" applyBorder="1" applyAlignment="1">
      <alignment horizontal="center" vertical="center" shrinkToFit="1"/>
    </xf>
    <xf numFmtId="180" fontId="13" fillId="4" borderId="18" xfId="0" applyNumberFormat="1" applyFont="1" applyFill="1" applyBorder="1" applyAlignment="1">
      <alignment horizontal="distributed" vertical="center" indent="2" shrinkToFit="1"/>
    </xf>
    <xf numFmtId="180" fontId="13" fillId="4" borderId="69" xfId="0" applyNumberFormat="1" applyFont="1" applyFill="1" applyBorder="1" applyAlignment="1">
      <alignment horizontal="distributed" vertical="center" indent="2" shrinkToFit="1"/>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181" fontId="16" fillId="3" borderId="11" xfId="0" applyNumberFormat="1" applyFont="1" applyFill="1" applyBorder="1" applyAlignment="1">
      <alignment horizontal="center"/>
    </xf>
    <xf numFmtId="181" fontId="16" fillId="3" borderId="12" xfId="0" applyNumberFormat="1" applyFont="1" applyFill="1" applyBorder="1" applyAlignment="1">
      <alignment horizontal="center"/>
    </xf>
    <xf numFmtId="181" fontId="16" fillId="0" borderId="11" xfId="0" applyNumberFormat="1" applyFont="1" applyBorder="1" applyAlignment="1">
      <alignment horizontal="center"/>
    </xf>
    <xf numFmtId="181" fontId="16" fillId="0" borderId="14" xfId="0" applyNumberFormat="1" applyFont="1" applyBorder="1" applyAlignment="1">
      <alignment horizontal="center"/>
    </xf>
    <xf numFmtId="181" fontId="16" fillId="0" borderId="12" xfId="0" applyNumberFormat="1" applyFont="1" applyBorder="1" applyAlignment="1">
      <alignment horizontal="center"/>
    </xf>
    <xf numFmtId="181" fontId="9" fillId="0" borderId="11" xfId="0" applyNumberFormat="1" applyFont="1" applyBorder="1" applyAlignment="1">
      <alignment horizontal="center"/>
    </xf>
    <xf numFmtId="181" fontId="9" fillId="0" borderId="12" xfId="0" applyNumberFormat="1" applyFont="1" applyBorder="1" applyAlignment="1">
      <alignment horizontal="center"/>
    </xf>
    <xf numFmtId="182" fontId="16" fillId="3" borderId="11" xfId="0" applyNumberFormat="1" applyFont="1" applyFill="1" applyBorder="1" applyAlignment="1">
      <alignment horizontal="center"/>
    </xf>
    <xf numFmtId="182" fontId="16" fillId="3" borderId="12" xfId="0" applyNumberFormat="1" applyFont="1" applyFill="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178" fontId="26" fillId="0" borderId="13" xfId="0" applyNumberFormat="1" applyFont="1" applyBorder="1" applyAlignment="1">
      <alignment horizontal="right" vertical="center"/>
    </xf>
    <xf numFmtId="178" fontId="26" fillId="0" borderId="13"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182" fontId="16" fillId="0" borderId="11" xfId="0" applyNumberFormat="1" applyFont="1" applyBorder="1" applyAlignment="1">
      <alignment horizontal="center"/>
    </xf>
    <xf numFmtId="182" fontId="16" fillId="0" borderId="12" xfId="0" applyNumberFormat="1" applyFont="1" applyBorder="1" applyAlignment="1">
      <alignment horizontal="center"/>
    </xf>
    <xf numFmtId="0" fontId="21" fillId="0" borderId="70" xfId="0" applyFont="1" applyBorder="1" applyAlignment="1">
      <alignment horizontal="left" vertical="center"/>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16" fillId="0" borderId="13" xfId="0" applyFont="1" applyBorder="1" applyAlignment="1">
      <alignment horizontal="left" vertical="center"/>
    </xf>
    <xf numFmtId="0" fontId="0" fillId="0" borderId="13" xfId="0" applyBorder="1" applyAlignment="1">
      <alignment horizontal="left" vertical="center"/>
    </xf>
    <xf numFmtId="0" fontId="16" fillId="0" borderId="0" xfId="0" applyFont="1" applyBorder="1" applyAlignment="1">
      <alignment horizontal="center"/>
    </xf>
    <xf numFmtId="0" fontId="9" fillId="0" borderId="25" xfId="0" applyFont="1" applyBorder="1" applyAlignment="1">
      <alignment horizontal="left" vertical="center" wrapText="1"/>
    </xf>
    <xf numFmtId="0" fontId="19" fillId="0" borderId="7" xfId="0" applyFont="1" applyBorder="1" applyAlignment="1">
      <alignment horizontal="left" vertical="center"/>
    </xf>
    <xf numFmtId="0" fontId="16" fillId="0" borderId="7" xfId="0" applyFont="1" applyBorder="1" applyAlignment="1">
      <alignment horizontal="left" vertical="center"/>
    </xf>
    <xf numFmtId="0" fontId="0" fillId="0" borderId="7" xfId="0" applyBorder="1" applyAlignment="1">
      <alignment horizontal="left" vertical="center"/>
    </xf>
    <xf numFmtId="183" fontId="16" fillId="0" borderId="13" xfId="0" applyNumberFormat="1" applyFont="1" applyBorder="1" applyAlignment="1">
      <alignment horizontal="center"/>
    </xf>
    <xf numFmtId="0" fontId="16" fillId="0" borderId="70" xfId="0" applyFont="1" applyBorder="1" applyAlignment="1">
      <alignment horizontal="left" vertical="center"/>
    </xf>
    <xf numFmtId="0" fontId="16" fillId="0" borderId="12" xfId="0" applyFont="1" applyBorder="1" applyAlignment="1">
      <alignment horizontal="left" vertical="center"/>
    </xf>
    <xf numFmtId="0" fontId="9" fillId="0" borderId="9" xfId="0" applyFont="1" applyBorder="1" applyAlignment="1">
      <alignment horizontal="left" vertical="top" wrapText="1"/>
    </xf>
    <xf numFmtId="0" fontId="9" fillId="0" borderId="0" xfId="0" applyFont="1" applyBorder="1" applyAlignment="1">
      <alignment horizontal="left" vertical="top" wrapText="1"/>
    </xf>
    <xf numFmtId="0" fontId="9" fillId="0" borderId="19" xfId="0" applyFont="1" applyBorder="1" applyAlignment="1">
      <alignment horizontal="left" vertical="top" wrapText="1"/>
    </xf>
    <xf numFmtId="0" fontId="9" fillId="0" borderId="71"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17" fillId="0" borderId="9" xfId="0" applyFont="1" applyBorder="1" applyAlignment="1">
      <alignment horizontal="left" vertical="top"/>
    </xf>
    <xf numFmtId="0" fontId="17" fillId="0" borderId="0" xfId="0" applyFont="1" applyBorder="1" applyAlignment="1">
      <alignment horizontal="left" vertical="top"/>
    </xf>
    <xf numFmtId="0" fontId="17" fillId="0" borderId="19" xfId="0" applyFont="1" applyBorder="1" applyAlignment="1">
      <alignment horizontal="left" vertical="top"/>
    </xf>
    <xf numFmtId="0" fontId="17" fillId="0" borderId="71" xfId="0" applyFont="1" applyBorder="1" applyAlignment="1">
      <alignment horizontal="left" vertical="top"/>
    </xf>
    <xf numFmtId="0" fontId="17" fillId="0" borderId="20" xfId="0" applyFont="1" applyBorder="1" applyAlignment="1">
      <alignment horizontal="left" vertical="top"/>
    </xf>
    <xf numFmtId="0" fontId="17" fillId="0" borderId="21" xfId="0" applyFont="1" applyBorder="1" applyAlignment="1">
      <alignment horizontal="left" vertical="top"/>
    </xf>
    <xf numFmtId="0" fontId="20" fillId="0" borderId="13" xfId="0" applyFont="1" applyBorder="1" applyAlignment="1">
      <alignment horizontal="center" vertical="center"/>
    </xf>
    <xf numFmtId="0" fontId="20" fillId="0" borderId="17" xfId="0" applyFont="1" applyBorder="1" applyAlignment="1">
      <alignment horizontal="center" vertical="center"/>
    </xf>
    <xf numFmtId="0" fontId="17" fillId="0" borderId="72" xfId="0" applyFont="1" applyBorder="1" applyAlignment="1">
      <alignment horizontal="left" vertical="top"/>
    </xf>
    <xf numFmtId="0" fontId="17" fillId="0" borderId="10" xfId="0" applyFont="1" applyBorder="1" applyAlignment="1">
      <alignment horizontal="left" vertical="top"/>
    </xf>
    <xf numFmtId="0" fontId="16" fillId="0" borderId="0" xfId="0" applyFont="1" applyBorder="1" applyAlignment="1">
      <alignment horizontal="left" vertical="center"/>
    </xf>
    <xf numFmtId="0" fontId="0" fillId="0" borderId="0" xfId="0" applyAlignment="1">
      <alignment horizontal="left" vertical="center"/>
    </xf>
    <xf numFmtId="0" fontId="28" fillId="0" borderId="18" xfId="0" applyFont="1" applyBorder="1" applyAlignment="1"/>
    <xf numFmtId="0" fontId="28" fillId="0" borderId="47" xfId="0" applyFont="1" applyBorder="1" applyAlignment="1"/>
    <xf numFmtId="184" fontId="25" fillId="0" borderId="11" xfId="0" applyNumberFormat="1" applyFont="1" applyBorder="1" applyAlignment="1">
      <alignment horizontal="center" vertical="center"/>
    </xf>
    <xf numFmtId="0" fontId="25" fillId="0" borderId="13" xfId="0" applyFont="1" applyBorder="1" applyAlignment="1">
      <alignment horizontal="center" vertical="center"/>
    </xf>
    <xf numFmtId="184" fontId="7" fillId="0" borderId="13" xfId="0" applyNumberFormat="1" applyFont="1" applyBorder="1" applyAlignment="1">
      <alignment horizontal="center" vertical="center"/>
    </xf>
    <xf numFmtId="184" fontId="20" fillId="0" borderId="13" xfId="0" applyNumberFormat="1" applyFont="1" applyBorder="1" applyAlignment="1">
      <alignment horizontal="center" vertical="center"/>
    </xf>
    <xf numFmtId="0" fontId="20" fillId="0" borderId="11" xfId="0" applyFont="1" applyBorder="1" applyAlignment="1">
      <alignment horizontal="center" vertical="center"/>
    </xf>
    <xf numFmtId="0" fontId="16" fillId="0" borderId="3" xfId="0" applyFont="1" applyBorder="1" applyAlignment="1">
      <alignment horizontal="left" vertical="center"/>
    </xf>
    <xf numFmtId="0" fontId="16" fillId="0" borderId="19" xfId="0" applyFont="1" applyBorder="1" applyAlignment="1">
      <alignment horizontal="left" vertical="center"/>
    </xf>
    <xf numFmtId="0" fontId="16" fillId="0" borderId="73" xfId="0" applyFont="1" applyBorder="1" applyAlignment="1">
      <alignment horizontal="left" vertical="center"/>
    </xf>
    <xf numFmtId="0" fontId="16" fillId="0" borderId="17" xfId="0" applyFont="1" applyBorder="1" applyAlignment="1">
      <alignment horizontal="left" vertical="center"/>
    </xf>
    <xf numFmtId="0" fontId="16" fillId="0" borderId="16" xfId="0" applyFont="1" applyBorder="1" applyAlignment="1">
      <alignment horizontal="left" vertical="center"/>
    </xf>
    <xf numFmtId="0" fontId="16" fillId="0" borderId="70"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183" fontId="16" fillId="0" borderId="13" xfId="0" applyNumberFormat="1" applyFont="1" applyBorder="1" applyAlignment="1">
      <alignment horizontal="right" vertical="center"/>
    </xf>
    <xf numFmtId="0" fontId="16" fillId="0" borderId="46" xfId="0" applyFont="1" applyBorder="1" applyAlignment="1"/>
    <xf numFmtId="0" fontId="16" fillId="0" borderId="18" xfId="0" applyFont="1" applyBorder="1" applyAlignment="1"/>
    <xf numFmtId="0" fontId="16" fillId="0" borderId="46" xfId="0" applyFont="1" applyBorder="1" applyAlignment="1">
      <alignment horizontal="left"/>
    </xf>
    <xf numFmtId="0" fontId="16" fillId="0" borderId="18" xfId="0" applyFont="1" applyBorder="1" applyAlignment="1">
      <alignment horizontal="left"/>
    </xf>
    <xf numFmtId="0" fontId="16" fillId="0" borderId="11" xfId="0" applyFont="1" applyBorder="1" applyAlignment="1">
      <alignment horizontal="left"/>
    </xf>
    <xf numFmtId="0" fontId="16" fillId="0" borderId="13" xfId="0" applyFont="1" applyBorder="1" applyAlignment="1">
      <alignment horizontal="left"/>
    </xf>
    <xf numFmtId="0" fontId="16" fillId="0" borderId="12" xfId="0" applyFont="1" applyBorder="1" applyAlignment="1">
      <alignment horizontal="left"/>
    </xf>
    <xf numFmtId="0" fontId="16" fillId="0" borderId="70" xfId="0" applyFont="1" applyBorder="1" applyAlignment="1">
      <alignment horizontal="left"/>
    </xf>
    <xf numFmtId="0" fontId="16" fillId="0" borderId="1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16" fillId="0" borderId="3" xfId="0" applyFont="1" applyBorder="1" applyAlignment="1">
      <alignment horizontal="center"/>
    </xf>
    <xf numFmtId="0" fontId="29" fillId="0" borderId="0" xfId="0" applyFont="1" applyBorder="1" applyAlignment="1">
      <alignment horizontal="center"/>
    </xf>
    <xf numFmtId="0" fontId="29" fillId="0" borderId="19" xfId="0" applyFont="1" applyBorder="1" applyAlignment="1">
      <alignment horizontal="center"/>
    </xf>
    <xf numFmtId="0" fontId="16" fillId="0" borderId="11" xfId="0" applyNumberFormat="1" applyFont="1" applyBorder="1" applyAlignment="1">
      <alignment horizontal="center" vertical="center"/>
    </xf>
    <xf numFmtId="181" fontId="16" fillId="3" borderId="14" xfId="0" applyNumberFormat="1" applyFont="1" applyFill="1" applyBorder="1" applyAlignment="1">
      <alignment horizontal="center"/>
    </xf>
    <xf numFmtId="0" fontId="16" fillId="0" borderId="73" xfId="0" applyFont="1" applyBorder="1" applyAlignment="1">
      <alignment horizontal="center"/>
    </xf>
    <xf numFmtId="0" fontId="16" fillId="0" borderId="17" xfId="0" applyFont="1" applyBorder="1" applyAlignment="1">
      <alignment horizontal="center"/>
    </xf>
    <xf numFmtId="0" fontId="16" fillId="0" borderId="16" xfId="0" applyFont="1" applyBorder="1" applyAlignment="1">
      <alignment horizontal="center"/>
    </xf>
    <xf numFmtId="0" fontId="16" fillId="0" borderId="74" xfId="0" applyFont="1" applyBorder="1" applyAlignment="1">
      <alignment horizontal="left"/>
    </xf>
    <xf numFmtId="0" fontId="16" fillId="0" borderId="69" xfId="0" applyFont="1" applyBorder="1" applyAlignment="1">
      <alignment horizontal="left"/>
    </xf>
    <xf numFmtId="0" fontId="16" fillId="0" borderId="74" xfId="0" applyFont="1" applyBorder="1" applyAlignment="1">
      <alignment horizontal="left" vertical="center"/>
    </xf>
    <xf numFmtId="0" fontId="16" fillId="0" borderId="18" xfId="0" applyFont="1" applyBorder="1" applyAlignment="1">
      <alignment horizontal="left" vertical="center"/>
    </xf>
    <xf numFmtId="0" fontId="16" fillId="0" borderId="69" xfId="0" applyFont="1" applyBorder="1" applyAlignment="1">
      <alignment horizontal="left" vertical="center"/>
    </xf>
    <xf numFmtId="0" fontId="16" fillId="0" borderId="74" xfId="0" applyFont="1" applyBorder="1" applyAlignment="1">
      <alignment vertical="center"/>
    </xf>
    <xf numFmtId="0" fontId="0" fillId="0" borderId="18" xfId="0" applyBorder="1" applyAlignment="1">
      <alignment vertical="center"/>
    </xf>
    <xf numFmtId="0" fontId="0" fillId="0" borderId="69"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181" fontId="16" fillId="0" borderId="11" xfId="0" applyNumberFormat="1" applyFont="1" applyFill="1" applyBorder="1" applyAlignment="1">
      <alignment horizontal="center"/>
    </xf>
    <xf numFmtId="181" fontId="16" fillId="0" borderId="12" xfId="0" applyNumberFormat="1" applyFont="1" applyFill="1" applyBorder="1" applyAlignment="1">
      <alignment horizontal="center"/>
    </xf>
    <xf numFmtId="0" fontId="16" fillId="0" borderId="70" xfId="0" applyFont="1" applyBorder="1" applyAlignment="1">
      <alignment horizontal="center"/>
    </xf>
    <xf numFmtId="0" fontId="16" fillId="0" borderId="13" xfId="0" applyFont="1" applyBorder="1" applyAlignment="1">
      <alignment horizontal="center"/>
    </xf>
    <xf numFmtId="0" fontId="16" fillId="0" borderId="12" xfId="0" applyFont="1" applyBorder="1" applyAlignment="1">
      <alignment horizontal="center"/>
    </xf>
    <xf numFmtId="0" fontId="13" fillId="0" borderId="77" xfId="0" applyFont="1" applyFill="1" applyBorder="1" applyAlignment="1">
      <alignment horizontal="center" vertical="center"/>
    </xf>
    <xf numFmtId="0" fontId="13" fillId="0" borderId="22" xfId="0" applyFont="1" applyFill="1" applyBorder="1" applyAlignment="1">
      <alignment horizontal="center" vertical="center"/>
    </xf>
    <xf numFmtId="0" fontId="13" fillId="4" borderId="22" xfId="0" applyFont="1" applyFill="1" applyBorder="1" applyAlignment="1">
      <alignment horizontal="center" vertical="center"/>
    </xf>
    <xf numFmtId="49" fontId="13" fillId="4" borderId="22" xfId="0" quotePrefix="1" applyNumberFormat="1" applyFont="1" applyFill="1" applyBorder="1" applyAlignment="1">
      <alignment horizontal="center" vertical="center"/>
    </xf>
    <xf numFmtId="0" fontId="13" fillId="0" borderId="66" xfId="0" applyFont="1" applyFill="1" applyBorder="1" applyAlignment="1">
      <alignment horizontal="center" vertical="center"/>
    </xf>
    <xf numFmtId="0" fontId="13" fillId="0" borderId="70" xfId="0" applyFont="1" applyFill="1" applyBorder="1" applyAlignment="1">
      <alignment horizontal="center" vertical="center"/>
    </xf>
    <xf numFmtId="0" fontId="13" fillId="4" borderId="13"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6" fillId="0" borderId="24" xfId="0" applyFont="1" applyFill="1" applyBorder="1" applyAlignment="1">
      <alignment horizontal="left" vertical="center"/>
    </xf>
    <xf numFmtId="0" fontId="16" fillId="0" borderId="45" xfId="0" applyFont="1" applyFill="1" applyBorder="1" applyAlignment="1">
      <alignment horizontal="left" vertical="center"/>
    </xf>
    <xf numFmtId="0" fontId="0" fillId="0" borderId="45" xfId="0" applyFont="1" applyFill="1" applyBorder="1" applyAlignment="1">
      <alignment horizontal="left" vertical="center"/>
    </xf>
    <xf numFmtId="0" fontId="16" fillId="0" borderId="75" xfId="0" applyFont="1" applyFill="1" applyBorder="1" applyAlignment="1">
      <alignment horizontal="left" vertical="center"/>
    </xf>
    <xf numFmtId="0" fontId="16" fillId="0" borderId="73"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6" xfId="0" applyFont="1" applyFill="1" applyBorder="1" applyAlignment="1">
      <alignment horizontal="left" vertical="center"/>
    </xf>
    <xf numFmtId="0" fontId="16" fillId="0" borderId="66"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11" xfId="0" applyFont="1" applyFill="1" applyBorder="1" applyAlignment="1">
      <alignment horizontal="right" vertical="center"/>
    </xf>
    <xf numFmtId="0" fontId="16" fillId="0" borderId="13" xfId="0" applyFont="1" applyFill="1" applyBorder="1" applyAlignment="1">
      <alignment horizontal="right" vertical="center"/>
    </xf>
    <xf numFmtId="0" fontId="16" fillId="4" borderId="13" xfId="0" applyFont="1" applyFill="1" applyBorder="1" applyAlignment="1">
      <alignment horizontal="center" vertical="center" shrinkToFit="1"/>
    </xf>
    <xf numFmtId="0" fontId="24" fillId="0" borderId="13" xfId="0" applyFont="1" applyFill="1" applyBorder="1" applyAlignment="1">
      <alignment horizontal="left" vertical="center"/>
    </xf>
    <xf numFmtId="0" fontId="24" fillId="0" borderId="12" xfId="0" applyFont="1" applyFill="1" applyBorder="1" applyAlignment="1">
      <alignment horizontal="left" vertical="center"/>
    </xf>
    <xf numFmtId="0" fontId="13" fillId="0" borderId="76" xfId="0" applyFont="1" applyFill="1" applyBorder="1" applyAlignment="1">
      <alignment horizontal="center" vertical="center"/>
    </xf>
    <xf numFmtId="0" fontId="13" fillId="0" borderId="67" xfId="0" applyFont="1" applyFill="1" applyBorder="1" applyAlignment="1">
      <alignment horizontal="center" vertical="center"/>
    </xf>
    <xf numFmtId="179" fontId="13" fillId="4" borderId="67" xfId="0" applyNumberFormat="1" applyFont="1" applyFill="1" applyBorder="1" applyAlignment="1">
      <alignment vertical="center" shrinkToFit="1"/>
    </xf>
    <xf numFmtId="180" fontId="13" fillId="4" borderId="20" xfId="0" applyNumberFormat="1" applyFont="1" applyFill="1" applyBorder="1" applyAlignment="1">
      <alignment horizontal="distributed" vertical="center" indent="2" shrinkToFit="1"/>
    </xf>
    <xf numFmtId="0" fontId="13" fillId="0" borderId="20" xfId="0" applyFont="1" applyFill="1" applyBorder="1" applyAlignment="1">
      <alignment vertical="center"/>
    </xf>
    <xf numFmtId="0" fontId="13" fillId="0" borderId="21" xfId="0" applyFont="1" applyFill="1" applyBorder="1" applyAlignment="1">
      <alignment vertical="center"/>
    </xf>
    <xf numFmtId="0" fontId="13" fillId="0" borderId="71" xfId="0" applyFont="1" applyFill="1" applyBorder="1" applyAlignment="1">
      <alignment horizontal="center" vertical="center"/>
    </xf>
    <xf numFmtId="0" fontId="13" fillId="0" borderId="20" xfId="0" applyFont="1" applyFill="1" applyBorder="1" applyAlignment="1">
      <alignment horizontal="center" vertical="center"/>
    </xf>
    <xf numFmtId="180" fontId="13" fillId="4" borderId="21" xfId="0" applyNumberFormat="1" applyFont="1" applyFill="1" applyBorder="1" applyAlignment="1">
      <alignment horizontal="distributed" vertical="center" indent="2" shrinkToFit="1"/>
    </xf>
    <xf numFmtId="0" fontId="13" fillId="0" borderId="46" xfId="0" applyFont="1" applyFill="1" applyBorder="1" applyAlignment="1">
      <alignment horizontal="center" vertical="center"/>
    </xf>
    <xf numFmtId="0" fontId="13" fillId="0" borderId="18" xfId="0" applyFont="1" applyFill="1" applyBorder="1" applyAlignment="1">
      <alignment horizontal="center" vertical="center"/>
    </xf>
    <xf numFmtId="0" fontId="17" fillId="0" borderId="14" xfId="0" applyFont="1" applyBorder="1" applyAlignment="1">
      <alignment horizontal="center"/>
    </xf>
    <xf numFmtId="0" fontId="13" fillId="0" borderId="77" xfId="0" applyFont="1" applyBorder="1" applyAlignment="1">
      <alignment horizontal="center" vertical="center"/>
    </xf>
    <xf numFmtId="0" fontId="13" fillId="0" borderId="22" xfId="0" applyFont="1" applyBorder="1" applyAlignment="1">
      <alignment horizontal="center" vertical="center"/>
    </xf>
    <xf numFmtId="0" fontId="13" fillId="4" borderId="22"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13" fillId="0" borderId="79"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18" xfId="0" applyFont="1" applyFill="1" applyBorder="1" applyAlignment="1">
      <alignment vertical="center"/>
    </xf>
    <xf numFmtId="0" fontId="13" fillId="0" borderId="69" xfId="0" applyFont="1" applyFill="1" applyBorder="1" applyAlignment="1">
      <alignment vertical="center"/>
    </xf>
    <xf numFmtId="0" fontId="24" fillId="0" borderId="14" xfId="0" applyFont="1" applyFill="1" applyBorder="1" applyAlignment="1">
      <alignment horizontal="left" vertical="center"/>
    </xf>
    <xf numFmtId="0" fontId="7" fillId="0" borderId="0" xfId="0" applyFont="1" applyBorder="1" applyAlignment="1">
      <alignment horizontal="center" vertical="center"/>
    </xf>
    <xf numFmtId="0" fontId="7" fillId="0" borderId="85" xfId="0" applyFont="1" applyBorder="1" applyAlignment="1">
      <alignment horizontal="center" vertical="center"/>
    </xf>
    <xf numFmtId="0" fontId="40" fillId="4" borderId="81" xfId="0" applyFont="1" applyFill="1" applyBorder="1" applyAlignment="1">
      <alignment horizontal="center" vertical="center"/>
    </xf>
    <xf numFmtId="0" fontId="40" fillId="4" borderId="86" xfId="0" applyFont="1" applyFill="1" applyBorder="1" applyAlignment="1">
      <alignment horizontal="center" vertical="center"/>
    </xf>
    <xf numFmtId="0" fontId="40" fillId="4" borderId="87" xfId="0" applyFont="1" applyFill="1" applyBorder="1" applyAlignment="1">
      <alignment horizontal="center" vertical="center"/>
    </xf>
    <xf numFmtId="0" fontId="40" fillId="4" borderId="82" xfId="0" applyFont="1" applyFill="1" applyBorder="1" applyAlignment="1">
      <alignment horizontal="center" vertical="center"/>
    </xf>
    <xf numFmtId="0" fontId="40" fillId="4" borderId="84" xfId="0" applyFont="1" applyFill="1" applyBorder="1" applyAlignment="1">
      <alignment horizontal="center" vertical="center"/>
    </xf>
    <xf numFmtId="0" fontId="40" fillId="4" borderId="83" xfId="0" applyFont="1" applyFill="1" applyBorder="1" applyAlignment="1">
      <alignment horizontal="center" vertical="center"/>
    </xf>
    <xf numFmtId="0" fontId="13" fillId="4" borderId="22" xfId="0" applyFont="1" applyFill="1" applyBorder="1" applyAlignment="1">
      <alignment horizontal="left" vertical="center" shrinkToFit="1"/>
    </xf>
    <xf numFmtId="0" fontId="13" fillId="4" borderId="23" xfId="0" applyFont="1" applyFill="1" applyBorder="1" applyAlignment="1">
      <alignment horizontal="left" vertical="center" shrinkToFit="1"/>
    </xf>
    <xf numFmtId="0" fontId="28" fillId="0" borderId="18" xfId="0" applyFont="1" applyBorder="1" applyAlignment="1">
      <alignment horizontal="left"/>
    </xf>
    <xf numFmtId="0" fontId="28" fillId="0" borderId="69" xfId="0" applyFont="1" applyBorder="1" applyAlignment="1">
      <alignment horizontal="left"/>
    </xf>
    <xf numFmtId="0" fontId="28" fillId="0" borderId="69" xfId="0" applyFont="1" applyBorder="1" applyAlignment="1"/>
    <xf numFmtId="0" fontId="34" fillId="0" borderId="3" xfId="4" applyFont="1" applyBorder="1" applyAlignment="1">
      <alignment vertical="center" shrinkToFit="1"/>
    </xf>
    <xf numFmtId="0" fontId="34" fillId="0" borderId="45" xfId="4" applyFont="1" applyBorder="1" applyAlignment="1">
      <alignment vertical="center" shrinkToFit="1"/>
    </xf>
    <xf numFmtId="0" fontId="32" fillId="0" borderId="80" xfId="4" applyFont="1" applyBorder="1" applyAlignment="1">
      <alignment vertical="center" shrinkToFit="1"/>
    </xf>
    <xf numFmtId="0" fontId="34" fillId="0" borderId="5" xfId="4" applyFont="1" applyBorder="1" applyAlignment="1">
      <alignment vertical="center" shrinkToFit="1"/>
    </xf>
    <xf numFmtId="0" fontId="34" fillId="0" borderId="20" xfId="4" applyFont="1" applyBorder="1" applyAlignment="1">
      <alignment vertical="center" shrinkToFit="1"/>
    </xf>
    <xf numFmtId="0" fontId="32" fillId="0" borderId="10" xfId="4" applyFont="1" applyBorder="1" applyAlignment="1">
      <alignment vertical="center" shrinkToFit="1"/>
    </xf>
    <xf numFmtId="0" fontId="34" fillId="0" borderId="2" xfId="4" applyFont="1" applyBorder="1" applyAlignment="1">
      <alignment vertical="top" wrapText="1"/>
    </xf>
    <xf numFmtId="0" fontId="32" fillId="0" borderId="2" xfId="4" applyFont="1" applyBorder="1" applyAlignment="1">
      <alignment vertical="top" wrapText="1"/>
    </xf>
    <xf numFmtId="0" fontId="2" fillId="0" borderId="2" xfId="4" applyBorder="1" applyAlignment="1">
      <alignment vertical="top" wrapText="1"/>
    </xf>
    <xf numFmtId="0" fontId="34" fillId="0" borderId="24" xfId="4" applyFont="1" applyBorder="1" applyAlignment="1">
      <alignment vertical="center" wrapText="1"/>
    </xf>
    <xf numFmtId="0" fontId="32" fillId="0" borderId="80" xfId="4" applyFont="1" applyBorder="1" applyAlignment="1">
      <alignment vertical="center" wrapText="1"/>
    </xf>
    <xf numFmtId="0" fontId="32" fillId="0" borderId="3" xfId="4" applyFont="1" applyBorder="1" applyAlignment="1">
      <alignment vertical="center" wrapText="1"/>
    </xf>
    <xf numFmtId="0" fontId="32" fillId="0" borderId="72" xfId="4" applyFont="1" applyBorder="1" applyAlignment="1">
      <alignment vertical="center" wrapText="1"/>
    </xf>
    <xf numFmtId="0" fontId="49" fillId="0" borderId="45" xfId="4" applyFont="1" applyBorder="1" applyAlignment="1">
      <alignment horizontal="left" vertical="top" wrapText="1"/>
    </xf>
    <xf numFmtId="0" fontId="49" fillId="0" borderId="0" xfId="4" applyFont="1" applyBorder="1" applyAlignment="1">
      <alignment horizontal="left" vertical="top" wrapText="1"/>
    </xf>
    <xf numFmtId="0" fontId="49" fillId="0" borderId="80" xfId="4" applyFont="1" applyBorder="1" applyAlignment="1">
      <alignment horizontal="left" vertical="top" wrapText="1"/>
    </xf>
    <xf numFmtId="0" fontId="49" fillId="0" borderId="72" xfId="4" applyFont="1" applyBorder="1" applyAlignment="1">
      <alignment horizontal="left" vertical="top" wrapText="1"/>
    </xf>
    <xf numFmtId="0" fontId="34" fillId="0" borderId="1" xfId="4" applyFont="1" applyBorder="1" applyAlignment="1">
      <alignment vertical="center" wrapText="1"/>
    </xf>
    <xf numFmtId="0" fontId="32" fillId="0" borderId="2" xfId="4" applyFont="1" applyBorder="1" applyAlignment="1">
      <alignment vertical="center" wrapText="1"/>
    </xf>
    <xf numFmtId="0" fontId="34" fillId="0" borderId="45" xfId="4" applyFont="1" applyBorder="1" applyAlignment="1">
      <alignment vertical="center" wrapText="1"/>
    </xf>
    <xf numFmtId="0" fontId="32" fillId="0" borderId="0" xfId="4" applyFont="1" applyAlignment="1">
      <alignment vertical="center" wrapText="1"/>
    </xf>
    <xf numFmtId="0" fontId="34" fillId="0" borderId="20" xfId="4" applyFont="1" applyBorder="1" applyAlignment="1">
      <alignment horizontal="left" vertical="top" shrinkToFit="1"/>
    </xf>
    <xf numFmtId="0" fontId="34" fillId="0" borderId="10" xfId="4" applyFont="1" applyBorder="1" applyAlignment="1">
      <alignment horizontal="left" vertical="top" shrinkToFit="1"/>
    </xf>
    <xf numFmtId="0" fontId="34" fillId="0" borderId="72" xfId="4" applyFont="1" applyBorder="1" applyAlignment="1">
      <alignment vertical="top" wrapText="1"/>
    </xf>
    <xf numFmtId="0" fontId="32" fillId="0" borderId="72" xfId="4" applyFont="1" applyBorder="1" applyAlignment="1">
      <alignment vertical="top" wrapText="1"/>
    </xf>
    <xf numFmtId="0" fontId="34" fillId="0" borderId="28" xfId="4" applyFont="1" applyBorder="1" applyAlignment="1">
      <alignment horizontal="center" vertical="center"/>
    </xf>
    <xf numFmtId="0" fontId="32" fillId="0" borderId="41" xfId="4" applyFont="1" applyBorder="1" applyAlignment="1">
      <alignment horizontal="center" vertical="center"/>
    </xf>
    <xf numFmtId="0" fontId="34" fillId="0" borderId="52" xfId="4" applyFont="1" applyBorder="1" applyAlignment="1">
      <alignment horizontal="center" vertical="center"/>
    </xf>
    <xf numFmtId="0" fontId="34" fillId="0" borderId="41" xfId="4" applyFont="1" applyBorder="1" applyAlignment="1">
      <alignment horizontal="center" vertical="center"/>
    </xf>
    <xf numFmtId="0" fontId="34" fillId="0" borderId="8" xfId="4" applyFont="1" applyBorder="1" applyAlignment="1">
      <alignment horizontal="center" vertical="center"/>
    </xf>
    <xf numFmtId="0" fontId="34" fillId="0" borderId="8" xfId="4" applyFont="1" applyBorder="1" applyAlignment="1">
      <alignment horizontal="center" vertical="center" shrinkToFit="1"/>
    </xf>
    <xf numFmtId="0" fontId="34" fillId="0" borderId="28" xfId="4" applyFont="1" applyBorder="1" applyAlignment="1">
      <alignment horizontal="center" vertical="center" shrinkToFit="1"/>
    </xf>
    <xf numFmtId="0" fontId="34" fillId="0" borderId="41" xfId="4" applyFont="1" applyBorder="1" applyAlignment="1">
      <alignment horizontal="center" vertical="center" shrinkToFit="1"/>
    </xf>
    <xf numFmtId="0" fontId="49" fillId="0" borderId="72" xfId="4" applyFont="1" applyBorder="1" applyAlignment="1">
      <alignment vertical="top" wrapText="1"/>
    </xf>
    <xf numFmtId="0" fontId="34" fillId="0" borderId="80" xfId="4" applyFont="1" applyBorder="1" applyAlignment="1">
      <alignment vertical="top" wrapText="1"/>
    </xf>
    <xf numFmtId="0" fontId="34" fillId="0" borderId="72" xfId="4" applyFont="1" applyBorder="1" applyAlignment="1">
      <alignment horizontal="left" vertical="top" wrapText="1"/>
    </xf>
    <xf numFmtId="0" fontId="34" fillId="0" borderId="0" xfId="4" applyFont="1" applyBorder="1" applyAlignment="1">
      <alignment horizontal="left" vertical="center" shrinkToFit="1"/>
    </xf>
    <xf numFmtId="0" fontId="34" fillId="0" borderId="72" xfId="4" applyFont="1" applyBorder="1" applyAlignment="1">
      <alignment horizontal="left" vertical="center" shrinkToFit="1"/>
    </xf>
    <xf numFmtId="0" fontId="32" fillId="0" borderId="72" xfId="4" applyFont="1" applyBorder="1" applyAlignment="1">
      <alignment horizontal="left" vertical="top" wrapText="1"/>
    </xf>
    <xf numFmtId="0" fontId="34" fillId="0" borderId="72" xfId="4" applyFont="1" applyBorder="1" applyAlignment="1">
      <alignment vertical="center" wrapText="1"/>
    </xf>
    <xf numFmtId="0" fontId="34" fillId="0" borderId="80" xfId="4" applyFont="1" applyBorder="1" applyAlignment="1">
      <alignment horizontal="left" vertical="top" wrapText="1"/>
    </xf>
    <xf numFmtId="0" fontId="34" fillId="0" borderId="0" xfId="4" applyFont="1" applyBorder="1" applyAlignment="1">
      <alignment vertical="center" shrinkToFit="1"/>
    </xf>
    <xf numFmtId="0" fontId="32" fillId="0" borderId="0" xfId="4" applyFont="1" applyBorder="1" applyAlignment="1">
      <alignment vertical="center" shrinkToFit="1"/>
    </xf>
    <xf numFmtId="0" fontId="34" fillId="0" borderId="0" xfId="4" applyFont="1" applyBorder="1" applyAlignment="1">
      <alignment horizontal="left" vertical="center" wrapText="1"/>
    </xf>
    <xf numFmtId="0" fontId="34" fillId="0" borderId="72" xfId="4" applyFont="1" applyBorder="1" applyAlignment="1">
      <alignment horizontal="left" vertical="center" wrapText="1"/>
    </xf>
    <xf numFmtId="0" fontId="34" fillId="0" borderId="0" xfId="4" applyFont="1" applyBorder="1" applyAlignment="1">
      <alignment horizontal="left" vertical="center"/>
    </xf>
    <xf numFmtId="0" fontId="34" fillId="0" borderId="72" xfId="4" applyFont="1" applyBorder="1" applyAlignment="1">
      <alignment horizontal="left" vertical="center"/>
    </xf>
    <xf numFmtId="0" fontId="19" fillId="0" borderId="0" xfId="4" applyFont="1" applyBorder="1" applyAlignment="1">
      <alignment horizontal="left" vertical="center"/>
    </xf>
    <xf numFmtId="0" fontId="19" fillId="0" borderId="72" xfId="4" applyFont="1" applyBorder="1" applyAlignment="1">
      <alignment horizontal="left" vertical="center"/>
    </xf>
    <xf numFmtId="0" fontId="32" fillId="0" borderId="0" xfId="4" applyFont="1" applyAlignment="1">
      <alignment horizontal="center" vertical="center" shrinkToFit="1"/>
    </xf>
    <xf numFmtId="0" fontId="32" fillId="0" borderId="0" xfId="4" applyFont="1" applyAlignment="1">
      <alignment vertical="center" shrinkToFit="1"/>
    </xf>
    <xf numFmtId="0" fontId="32" fillId="0" borderId="0" xfId="6" applyFont="1" applyAlignment="1">
      <alignment horizontal="center" vertical="center" shrinkToFit="1"/>
    </xf>
    <xf numFmtId="0" fontId="32" fillId="0" borderId="0" xfId="6" applyFont="1" applyAlignment="1">
      <alignment vertical="center" shrinkToFit="1"/>
    </xf>
    <xf numFmtId="0" fontId="34" fillId="0" borderId="0" xfId="6" applyFont="1" applyBorder="1" applyAlignment="1">
      <alignment vertical="center" shrinkToFit="1"/>
    </xf>
    <xf numFmtId="0" fontId="32" fillId="0" borderId="0" xfId="6" applyFont="1" applyBorder="1" applyAlignment="1">
      <alignment vertical="center" shrinkToFit="1"/>
    </xf>
    <xf numFmtId="0" fontId="34" fillId="0" borderId="0" xfId="6" applyFont="1" applyBorder="1" applyAlignment="1">
      <alignment vertical="center"/>
    </xf>
    <xf numFmtId="0" fontId="32" fillId="0" borderId="0" xfId="6" applyFont="1" applyBorder="1" applyAlignment="1">
      <alignment vertical="center"/>
    </xf>
    <xf numFmtId="0" fontId="48" fillId="0" borderId="45" xfId="6" applyFont="1" applyBorder="1" applyAlignment="1">
      <alignment horizontal="center" vertical="center" wrapText="1"/>
    </xf>
    <xf numFmtId="0" fontId="49" fillId="0" borderId="0" xfId="6" applyFont="1" applyBorder="1" applyAlignment="1">
      <alignment horizontal="left" vertical="center" wrapText="1"/>
    </xf>
    <xf numFmtId="0" fontId="49" fillId="0" borderId="0" xfId="6" applyFont="1" applyBorder="1" applyAlignment="1">
      <alignment horizontal="left" vertical="center" shrinkToFit="1"/>
    </xf>
    <xf numFmtId="0" fontId="34" fillId="0" borderId="8" xfId="6" applyFont="1" applyBorder="1" applyAlignment="1">
      <alignment horizontal="center" vertical="center"/>
    </xf>
    <xf numFmtId="0" fontId="34" fillId="0" borderId="28" xfId="6" applyFont="1" applyBorder="1" applyAlignment="1">
      <alignment horizontal="center" vertical="center"/>
    </xf>
    <xf numFmtId="0" fontId="34" fillId="0" borderId="52" xfId="6" applyFont="1" applyBorder="1" applyAlignment="1">
      <alignment horizontal="center" vertical="center"/>
    </xf>
    <xf numFmtId="0" fontId="34" fillId="0" borderId="41" xfId="6" applyFont="1" applyBorder="1" applyAlignment="1">
      <alignment horizontal="center" vertical="center"/>
    </xf>
    <xf numFmtId="0" fontId="43" fillId="0" borderId="0" xfId="6" applyFont="1" applyBorder="1" applyAlignment="1">
      <alignment horizontal="left" vertical="center" shrinkToFit="1"/>
    </xf>
    <xf numFmtId="0" fontId="34" fillId="0" borderId="0" xfId="6" applyFont="1" applyBorder="1" applyAlignment="1">
      <alignment vertical="top" wrapText="1" shrinkToFit="1"/>
    </xf>
    <xf numFmtId="0" fontId="32" fillId="0" borderId="0" xfId="6" applyFont="1" applyBorder="1" applyAlignment="1">
      <alignment vertical="top" shrinkToFit="1"/>
    </xf>
    <xf numFmtId="0" fontId="34" fillId="0" borderId="3" xfId="3" applyFont="1" applyBorder="1" applyAlignment="1">
      <alignment vertical="center" shrinkToFit="1"/>
    </xf>
    <xf numFmtId="0" fontId="32" fillId="0" borderId="0" xfId="3" applyFont="1" applyAlignment="1">
      <alignment vertical="center" shrinkToFit="1"/>
    </xf>
    <xf numFmtId="0" fontId="32" fillId="0" borderId="72" xfId="3" applyFont="1" applyBorder="1" applyAlignment="1">
      <alignment vertical="center" shrinkToFit="1"/>
    </xf>
    <xf numFmtId="0" fontId="3" fillId="0" borderId="0" xfId="3" applyAlignment="1">
      <alignment horizontal="center" vertical="center" shrinkToFit="1"/>
    </xf>
    <xf numFmtId="0" fontId="3" fillId="0" borderId="0" xfId="3" applyAlignment="1">
      <alignment vertical="center" shrinkToFit="1"/>
    </xf>
    <xf numFmtId="0" fontId="43" fillId="0" borderId="28" xfId="3" applyFont="1" applyBorder="1" applyAlignment="1">
      <alignment horizontal="center" vertical="center"/>
    </xf>
    <xf numFmtId="0" fontId="43" fillId="0" borderId="52" xfId="3" applyFont="1" applyBorder="1" applyAlignment="1">
      <alignment horizontal="center" vertical="center"/>
    </xf>
    <xf numFmtId="0" fontId="43" fillId="0" borderId="41" xfId="3" applyFont="1" applyBorder="1" applyAlignment="1">
      <alignment horizontal="center" vertical="center"/>
    </xf>
    <xf numFmtId="0" fontId="43" fillId="0" borderId="28" xfId="3" applyFont="1" applyBorder="1" applyAlignment="1">
      <alignment horizontal="center" vertical="center" shrinkToFit="1"/>
    </xf>
    <xf numFmtId="0" fontId="43" fillId="0" borderId="52" xfId="3" applyFont="1" applyBorder="1" applyAlignment="1">
      <alignment horizontal="center" vertical="center" shrinkToFit="1"/>
    </xf>
    <xf numFmtId="0" fontId="43" fillId="0" borderId="41" xfId="3" applyFont="1" applyBorder="1" applyAlignment="1">
      <alignment horizontal="center" vertical="center" shrinkToFit="1"/>
    </xf>
    <xf numFmtId="0" fontId="45" fillId="0" borderId="0" xfId="3" applyFont="1" applyBorder="1" applyAlignment="1">
      <alignment horizontal="center" vertical="center"/>
    </xf>
    <xf numFmtId="0" fontId="45" fillId="0" borderId="0" xfId="3" applyFont="1" applyAlignment="1">
      <alignment horizontal="center" vertical="center"/>
    </xf>
    <xf numFmtId="0" fontId="3" fillId="0" borderId="52" xfId="3" applyBorder="1" applyAlignment="1">
      <alignment horizontal="center" vertical="center"/>
    </xf>
    <xf numFmtId="0" fontId="3" fillId="0" borderId="41" xfId="3" applyBorder="1" applyAlignment="1">
      <alignment horizontal="center" vertical="center"/>
    </xf>
    <xf numFmtId="0" fontId="43" fillId="0" borderId="3" xfId="3" applyFont="1" applyBorder="1" applyAlignment="1">
      <alignment vertical="center" shrinkToFit="1"/>
    </xf>
    <xf numFmtId="0" fontId="3" fillId="0" borderId="72" xfId="3" applyBorder="1" applyAlignment="1">
      <alignment vertical="center" shrinkToFit="1"/>
    </xf>
    <xf numFmtId="0" fontId="43" fillId="0" borderId="0" xfId="3" applyFont="1" applyAlignment="1">
      <alignment horizontal="left" vertical="top" wrapText="1"/>
    </xf>
    <xf numFmtId="0" fontId="43" fillId="0" borderId="72" xfId="3" applyFont="1" applyBorder="1" applyAlignment="1">
      <alignment horizontal="left" vertical="top" wrapText="1"/>
    </xf>
    <xf numFmtId="0" fontId="34" fillId="0" borderId="0" xfId="3" applyFont="1" applyAlignment="1">
      <alignment horizontal="left" vertical="top" wrapText="1"/>
    </xf>
    <xf numFmtId="0" fontId="34" fillId="0" borderId="72" xfId="3" applyFont="1" applyBorder="1" applyAlignment="1">
      <alignment horizontal="left" vertical="top" wrapText="1"/>
    </xf>
    <xf numFmtId="0" fontId="43" fillId="0" borderId="0" xfId="3" applyFont="1" applyBorder="1" applyAlignment="1">
      <alignment horizontal="left" vertical="top" wrapText="1"/>
    </xf>
    <xf numFmtId="0" fontId="3" fillId="0" borderId="0" xfId="3" applyBorder="1" applyAlignment="1">
      <alignment vertical="center" shrinkToFit="1"/>
    </xf>
    <xf numFmtId="0" fontId="32" fillId="0" borderId="0" xfId="3" applyFont="1" applyBorder="1" applyAlignment="1">
      <alignment vertical="center" shrinkToFit="1"/>
    </xf>
    <xf numFmtId="0" fontId="34" fillId="0" borderId="0" xfId="3" applyFont="1" applyBorder="1" applyAlignment="1">
      <alignment horizontal="left" vertical="top" wrapText="1"/>
    </xf>
    <xf numFmtId="0" fontId="34" fillId="0" borderId="3" xfId="3" applyFont="1" applyBorder="1" applyAlignment="1">
      <alignment vertical="center" wrapText="1"/>
    </xf>
    <xf numFmtId="0" fontId="32" fillId="0" borderId="0" xfId="3" applyFont="1" applyBorder="1" applyAlignment="1">
      <alignment vertical="center" wrapText="1"/>
    </xf>
    <xf numFmtId="0" fontId="32" fillId="0" borderId="72" xfId="3" applyFont="1" applyBorder="1" applyAlignment="1">
      <alignment vertical="center" wrapText="1"/>
    </xf>
    <xf numFmtId="0" fontId="34" fillId="0" borderId="3" xfId="3" applyFont="1" applyBorder="1" applyAlignment="1">
      <alignment horizontal="center" vertical="center" shrinkToFit="1"/>
    </xf>
    <xf numFmtId="0" fontId="34" fillId="0" borderId="0" xfId="3" applyFont="1" applyBorder="1" applyAlignment="1">
      <alignment horizontal="center" vertical="center" shrinkToFit="1"/>
    </xf>
    <xf numFmtId="0" fontId="34" fillId="0" borderId="72" xfId="3" applyFont="1" applyBorder="1" applyAlignment="1">
      <alignment horizontal="center" vertical="center" shrinkToFit="1"/>
    </xf>
    <xf numFmtId="0" fontId="43" fillId="0" borderId="8" xfId="3" applyFont="1" applyBorder="1" applyAlignment="1">
      <alignment horizontal="center" vertical="center"/>
    </xf>
    <xf numFmtId="0" fontId="46" fillId="0" borderId="52" xfId="3" applyFont="1" applyBorder="1" applyAlignment="1">
      <alignment horizontal="center" vertical="center"/>
    </xf>
    <xf numFmtId="0" fontId="46" fillId="0" borderId="41" xfId="3" applyFont="1" applyBorder="1" applyAlignment="1">
      <alignment horizontal="center" vertical="center"/>
    </xf>
    <xf numFmtId="0" fontId="46" fillId="0" borderId="8" xfId="3" applyFont="1" applyBorder="1" applyAlignment="1">
      <alignment horizontal="center" vertical="center"/>
    </xf>
    <xf numFmtId="0" fontId="43" fillId="4" borderId="8" xfId="3" applyFont="1" applyFill="1" applyBorder="1" applyAlignment="1">
      <alignment horizontal="center" vertical="center"/>
    </xf>
    <xf numFmtId="0" fontId="43" fillId="4" borderId="28" xfId="3" applyFont="1" applyFill="1" applyBorder="1" applyAlignment="1">
      <alignment horizontal="center" vertical="center"/>
    </xf>
    <xf numFmtId="0" fontId="46" fillId="0" borderId="52" xfId="3" applyFont="1" applyBorder="1" applyAlignment="1">
      <alignment vertical="center"/>
    </xf>
    <xf numFmtId="0" fontId="46" fillId="0" borderId="41" xfId="3" applyFont="1" applyBorder="1" applyAlignment="1">
      <alignment vertical="center"/>
    </xf>
    <xf numFmtId="0" fontId="3" fillId="0" borderId="8" xfId="3" quotePrefix="1" applyBorder="1" applyAlignment="1">
      <alignment horizontal="right" vertical="center"/>
    </xf>
    <xf numFmtId="0" fontId="3" fillId="0" borderId="8" xfId="3" applyBorder="1" applyAlignment="1">
      <alignment horizontal="right" vertical="center"/>
    </xf>
    <xf numFmtId="0" fontId="43" fillId="0" borderId="0" xfId="3" applyFont="1" applyBorder="1" applyAlignment="1">
      <alignment horizontal="left" vertical="center" shrinkToFit="1"/>
    </xf>
    <xf numFmtId="0" fontId="43" fillId="0" borderId="72" xfId="3" applyFont="1" applyBorder="1" applyAlignment="1">
      <alignment horizontal="left" vertical="center" shrinkToFit="1"/>
    </xf>
    <xf numFmtId="0" fontId="43" fillId="0" borderId="1" xfId="3" applyNumberFormat="1" applyFont="1" applyBorder="1" applyAlignment="1">
      <alignment horizontal="center" vertical="center"/>
    </xf>
    <xf numFmtId="0" fontId="43" fillId="0" borderId="27" xfId="3" applyNumberFormat="1" applyFont="1" applyBorder="1" applyAlignment="1">
      <alignment horizontal="center" vertical="center"/>
    </xf>
    <xf numFmtId="0" fontId="46" fillId="0" borderId="52" xfId="3" applyFont="1" applyBorder="1" applyAlignment="1">
      <alignment vertical="center" shrinkToFit="1"/>
    </xf>
    <xf numFmtId="0" fontId="46" fillId="0" borderId="41" xfId="3" applyFont="1" applyBorder="1" applyAlignment="1">
      <alignment vertical="center" shrinkToFit="1"/>
    </xf>
    <xf numFmtId="0" fontId="53" fillId="0" borderId="8" xfId="3" quotePrefix="1" applyFont="1" applyBorder="1" applyAlignment="1">
      <alignment horizontal="right" vertical="center"/>
    </xf>
    <xf numFmtId="0" fontId="57" fillId="0" borderId="8" xfId="3" applyFont="1" applyBorder="1" applyAlignment="1">
      <alignment horizontal="right" vertical="center"/>
    </xf>
    <xf numFmtId="0" fontId="34" fillId="0" borderId="0" xfId="1" applyFont="1" applyBorder="1" applyAlignment="1">
      <alignment horizontal="left" vertical="top" wrapText="1"/>
    </xf>
    <xf numFmtId="0" fontId="34" fillId="0" borderId="72" xfId="1" applyFont="1" applyBorder="1" applyAlignment="1">
      <alignment horizontal="left" vertical="top" wrapText="1"/>
    </xf>
    <xf numFmtId="0" fontId="34" fillId="0" borderId="0" xfId="1" applyFont="1" applyBorder="1" applyAlignment="1">
      <alignment horizontal="left" vertical="center"/>
    </xf>
    <xf numFmtId="0" fontId="34" fillId="0" borderId="0" xfId="1" applyFont="1" applyBorder="1" applyAlignment="1">
      <alignment horizontal="left" vertical="center" wrapText="1"/>
    </xf>
    <xf numFmtId="0" fontId="34" fillId="0" borderId="72" xfId="1" applyFont="1" applyBorder="1" applyAlignment="1">
      <alignment horizontal="left" vertical="center" wrapText="1"/>
    </xf>
    <xf numFmtId="0" fontId="32" fillId="0" borderId="72" xfId="1" applyFont="1" applyBorder="1" applyAlignment="1">
      <alignment vertical="center"/>
    </xf>
    <xf numFmtId="0" fontId="34" fillId="0" borderId="72" xfId="1" applyFont="1" applyBorder="1" applyAlignment="1">
      <alignment vertical="top" wrapText="1"/>
    </xf>
    <xf numFmtId="0" fontId="32" fillId="0" borderId="72" xfId="1" applyFont="1" applyBorder="1" applyAlignment="1">
      <alignment vertical="top"/>
    </xf>
    <xf numFmtId="0" fontId="34" fillId="0" borderId="28" xfId="1" applyFont="1" applyBorder="1" applyAlignment="1">
      <alignment horizontal="center" vertical="center"/>
    </xf>
    <xf numFmtId="0" fontId="34" fillId="0" borderId="52" xfId="1" applyFont="1" applyBorder="1" applyAlignment="1">
      <alignment horizontal="center" vertical="center"/>
    </xf>
    <xf numFmtId="0" fontId="34" fillId="0" borderId="41" xfId="1" applyFont="1" applyBorder="1" applyAlignment="1">
      <alignment horizontal="center" vertical="center"/>
    </xf>
    <xf numFmtId="0" fontId="32" fillId="0" borderId="0" xfId="1" applyFont="1" applyAlignment="1">
      <alignment horizontal="center" vertical="center" shrinkToFit="1"/>
    </xf>
    <xf numFmtId="0" fontId="32" fillId="0" borderId="0" xfId="1" applyFont="1" applyAlignment="1">
      <alignment vertical="center" shrinkToFit="1"/>
    </xf>
    <xf numFmtId="0" fontId="32" fillId="0" borderId="72" xfId="1" applyFont="1" applyBorder="1" applyAlignment="1">
      <alignment vertical="top" wrapText="1"/>
    </xf>
    <xf numFmtId="0" fontId="34" fillId="0" borderId="72" xfId="1" applyFont="1" applyBorder="1" applyAlignment="1">
      <alignment vertical="center" wrapText="1"/>
    </xf>
    <xf numFmtId="0" fontId="32" fillId="0" borderId="72" xfId="1" applyFont="1" applyBorder="1" applyAlignment="1">
      <alignment vertical="center" wrapText="1"/>
    </xf>
    <xf numFmtId="0" fontId="34" fillId="0" borderId="0" xfId="1" applyFont="1" applyBorder="1" applyAlignment="1">
      <alignment horizontal="left" vertical="center" wrapText="1" shrinkToFit="1"/>
    </xf>
    <xf numFmtId="0" fontId="34" fillId="0" borderId="72" xfId="1" applyFont="1" applyBorder="1" applyAlignment="1">
      <alignment horizontal="left" vertical="center" wrapText="1" shrinkToFit="1"/>
    </xf>
    <xf numFmtId="0" fontId="32" fillId="0" borderId="1" xfId="1" applyFont="1" applyBorder="1" applyAlignment="1">
      <alignment horizontal="center" vertical="top" wrapText="1"/>
    </xf>
    <xf numFmtId="0" fontId="32" fillId="0" borderId="2" xfId="1" applyFont="1" applyBorder="1" applyAlignment="1">
      <alignment horizontal="center" vertical="top" wrapText="1"/>
    </xf>
    <xf numFmtId="0" fontId="34" fillId="0" borderId="24" xfId="1" applyFont="1" applyBorder="1" applyAlignment="1">
      <alignment vertical="center" wrapText="1"/>
    </xf>
    <xf numFmtId="0" fontId="34" fillId="0" borderId="45" xfId="1" applyFont="1" applyBorder="1" applyAlignment="1">
      <alignment vertical="center" wrapText="1"/>
    </xf>
    <xf numFmtId="0" fontId="34" fillId="0" borderId="80" xfId="1" applyFont="1" applyBorder="1" applyAlignment="1">
      <alignment vertical="center" wrapText="1"/>
    </xf>
    <xf numFmtId="0" fontId="34" fillId="0" borderId="3" xfId="1" applyFont="1" applyBorder="1" applyAlignment="1">
      <alignment vertical="center" wrapText="1"/>
    </xf>
    <xf numFmtId="0" fontId="34" fillId="0" borderId="0" xfId="1" applyFont="1" applyBorder="1" applyAlignment="1">
      <alignment vertical="center" wrapText="1"/>
    </xf>
    <xf numFmtId="0" fontId="34" fillId="0" borderId="5" xfId="1" applyFont="1" applyBorder="1" applyAlignment="1">
      <alignment vertical="center" wrapText="1"/>
    </xf>
    <xf numFmtId="0" fontId="34" fillId="0" borderId="20" xfId="1" applyFont="1" applyBorder="1" applyAlignment="1">
      <alignment vertical="center" wrapText="1"/>
    </xf>
    <xf numFmtId="0" fontId="34" fillId="0" borderId="10" xfId="1" applyFont="1" applyBorder="1" applyAlignment="1">
      <alignment vertical="center" wrapText="1"/>
    </xf>
    <xf numFmtId="0" fontId="34" fillId="0" borderId="1" xfId="1" applyFont="1" applyBorder="1" applyAlignment="1">
      <alignment vertical="center" wrapText="1"/>
    </xf>
    <xf numFmtId="0" fontId="32" fillId="0" borderId="2" xfId="1" applyFont="1" applyBorder="1" applyAlignment="1">
      <alignment vertical="center" wrapText="1"/>
    </xf>
    <xf numFmtId="0" fontId="32" fillId="0" borderId="27" xfId="1" applyFont="1" applyBorder="1" applyAlignment="1">
      <alignment vertical="center" wrapText="1"/>
    </xf>
    <xf numFmtId="0" fontId="32" fillId="0" borderId="0" xfId="1" applyFont="1" applyBorder="1" applyAlignment="1">
      <alignment vertical="center" wrapText="1"/>
    </xf>
    <xf numFmtId="0" fontId="32" fillId="0" borderId="20" xfId="1" applyFont="1" applyBorder="1" applyAlignment="1">
      <alignment vertical="center" wrapText="1"/>
    </xf>
    <xf numFmtId="0" fontId="34" fillId="0" borderId="0" xfId="1" applyFont="1" applyBorder="1" applyAlignment="1">
      <alignment vertical="center" shrinkToFit="1"/>
    </xf>
    <xf numFmtId="0" fontId="32" fillId="0" borderId="72" xfId="1" applyFont="1" applyBorder="1" applyAlignment="1">
      <alignment vertical="center" shrinkToFit="1"/>
    </xf>
    <xf numFmtId="0" fontId="38" fillId="0" borderId="28" xfId="1" applyFont="1" applyBorder="1" applyAlignment="1">
      <alignment horizontal="center" vertical="center"/>
    </xf>
    <xf numFmtId="0" fontId="38" fillId="0" borderId="52" xfId="1" applyFont="1" applyBorder="1" applyAlignment="1">
      <alignment horizontal="center" vertical="center"/>
    </xf>
    <xf numFmtId="0" fontId="38" fillId="0" borderId="41" xfId="1" applyFont="1" applyBorder="1" applyAlignment="1">
      <alignment horizontal="center" vertical="center"/>
    </xf>
    <xf numFmtId="0" fontId="32" fillId="0" borderId="28" xfId="1" applyFont="1" applyBorder="1" applyAlignment="1">
      <alignment horizontal="center" vertical="center"/>
    </xf>
    <xf numFmtId="0" fontId="32" fillId="0" borderId="41" xfId="1" applyFont="1" applyBorder="1" applyAlignment="1">
      <alignment horizontal="center" vertical="center"/>
    </xf>
    <xf numFmtId="0" fontId="34" fillId="0" borderId="80" xfId="1" applyFont="1" applyBorder="1" applyAlignment="1">
      <alignment vertical="top" wrapText="1"/>
    </xf>
    <xf numFmtId="0" fontId="32" fillId="0" borderId="10" xfId="1" applyFont="1" applyBorder="1" applyAlignment="1">
      <alignment vertical="top" wrapText="1"/>
    </xf>
    <xf numFmtId="0" fontId="34" fillId="0" borderId="45" xfId="1" applyFont="1" applyBorder="1" applyAlignment="1">
      <alignment vertical="top" wrapText="1"/>
    </xf>
    <xf numFmtId="0" fontId="34" fillId="0" borderId="0" xfId="1" applyFont="1" applyBorder="1" applyAlignment="1">
      <alignment vertical="top" wrapText="1"/>
    </xf>
    <xf numFmtId="0" fontId="34" fillId="0" borderId="72" xfId="1" applyFont="1" applyBorder="1" applyAlignment="1">
      <alignment vertical="center" shrinkToFit="1"/>
    </xf>
    <xf numFmtId="0" fontId="43" fillId="0" borderId="8" xfId="6" applyFont="1" applyBorder="1" applyAlignment="1">
      <alignment horizontal="right" vertical="center"/>
    </xf>
    <xf numFmtId="0" fontId="43" fillId="0" borderId="0" xfId="6" applyFont="1" applyAlignment="1">
      <alignment horizontal="right" vertical="center"/>
    </xf>
  </cellXfs>
  <cellStyles count="8">
    <cellStyle name="標準" xfId="0" builtinId="0"/>
    <cellStyle name="標準 2" xfId="1"/>
    <cellStyle name="標準 2 2" xfId="2"/>
    <cellStyle name="標準 2 3" xfId="5"/>
    <cellStyle name="標準 2 4" xfId="7"/>
    <cellStyle name="標準 3" xfId="3"/>
    <cellStyle name="標準 4" xfId="4"/>
    <cellStyle name="標準 5" xfId="6"/>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dxf>
    <dxf>
      <font>
        <strike/>
      </font>
    </dxf>
    <dxf>
      <font>
        <strik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8</xdr:row>
      <xdr:rowOff>123825</xdr:rowOff>
    </xdr:from>
    <xdr:to>
      <xdr:col>4</xdr:col>
      <xdr:colOff>569594</xdr:colOff>
      <xdr:row>8</xdr:row>
      <xdr:rowOff>169544</xdr:rowOff>
    </xdr:to>
    <xdr:sp macro="" textlink="">
      <xdr:nvSpPr>
        <xdr:cNvPr id="6" name="楕円 1">
          <a:extLst>
            <a:ext uri="{FF2B5EF4-FFF2-40B4-BE49-F238E27FC236}">
              <a16:creationId xmlns="" xmlns:a16="http://schemas.microsoft.com/office/drawing/2014/main" id="{00000000-0008-0000-0000-000002000000}"/>
            </a:ext>
          </a:extLst>
        </xdr:cNvPr>
        <xdr:cNvSpPr/>
      </xdr:nvSpPr>
      <xdr:spPr>
        <a:xfrm>
          <a:off x="6486525" y="2438400"/>
          <a:ext cx="45719" cy="45719"/>
        </a:xfrm>
        <a:prstGeom prst="ellipse">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535306</xdr:colOff>
      <xdr:row>7</xdr:row>
      <xdr:rowOff>114300</xdr:rowOff>
    </xdr:from>
    <xdr:to>
      <xdr:col>4</xdr:col>
      <xdr:colOff>581025</xdr:colOff>
      <xdr:row>7</xdr:row>
      <xdr:rowOff>160019</xdr:rowOff>
    </xdr:to>
    <xdr:sp macro="" textlink="">
      <xdr:nvSpPr>
        <xdr:cNvPr id="8" name="楕円 7">
          <a:extLst>
            <a:ext uri="{FF2B5EF4-FFF2-40B4-BE49-F238E27FC236}">
              <a16:creationId xmlns="" xmlns:a16="http://schemas.microsoft.com/office/drawing/2014/main" id="{00000000-0008-0000-0000-000008000000}"/>
            </a:ext>
          </a:extLst>
        </xdr:cNvPr>
        <xdr:cNvSpPr/>
      </xdr:nvSpPr>
      <xdr:spPr>
        <a:xfrm flipH="1">
          <a:off x="6497956" y="2171700"/>
          <a:ext cx="45719" cy="45719"/>
        </a:xfrm>
        <a:prstGeom prst="ellipse">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523875</xdr:colOff>
      <xdr:row>6</xdr:row>
      <xdr:rowOff>104775</xdr:rowOff>
    </xdr:from>
    <xdr:to>
      <xdr:col>4</xdr:col>
      <xdr:colOff>569594</xdr:colOff>
      <xdr:row>6</xdr:row>
      <xdr:rowOff>150494</xdr:rowOff>
    </xdr:to>
    <xdr:sp macro="" textlink="">
      <xdr:nvSpPr>
        <xdr:cNvPr id="9" name="楕円 4">
          <a:extLst>
            <a:ext uri="{FF2B5EF4-FFF2-40B4-BE49-F238E27FC236}">
              <a16:creationId xmlns="" xmlns:a16="http://schemas.microsoft.com/office/drawing/2014/main" id="{00000000-0008-0000-0000-000005000000}"/>
            </a:ext>
          </a:extLst>
        </xdr:cNvPr>
        <xdr:cNvSpPr/>
      </xdr:nvSpPr>
      <xdr:spPr>
        <a:xfrm>
          <a:off x="6486525" y="1647825"/>
          <a:ext cx="45719" cy="45719"/>
        </a:xfrm>
        <a:prstGeom prst="ellipse">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8</xdr:row>
      <xdr:rowOff>142875</xdr:rowOff>
    </xdr:from>
    <xdr:to>
      <xdr:col>20</xdr:col>
      <xdr:colOff>133350</xdr:colOff>
      <xdr:row>10</xdr:row>
      <xdr:rowOff>28575</xdr:rowOff>
    </xdr:to>
    <xdr:grpSp>
      <xdr:nvGrpSpPr>
        <xdr:cNvPr id="231706" name="グループ化 74"/>
        <xdr:cNvGrpSpPr>
          <a:grpSpLocks/>
        </xdr:cNvGrpSpPr>
      </xdr:nvGrpSpPr>
      <xdr:grpSpPr bwMode="auto">
        <a:xfrm>
          <a:off x="2295525" y="1838325"/>
          <a:ext cx="2124075" cy="190500"/>
          <a:chOff x="2293620" y="1836420"/>
          <a:chExt cx="2118360" cy="190500"/>
        </a:xfrm>
      </xdr:grpSpPr>
      <xdr:sp macro="" textlink="$BB$10">
        <xdr:nvSpPr>
          <xdr:cNvPr id="74" name="テキスト ボックス 73"/>
          <xdr:cNvSpPr txBox="1"/>
        </xdr:nvSpPr>
        <xdr:spPr>
          <a:xfrm>
            <a:off x="2293620"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0A9325E-0C63-4401-95C8-3C62502AEEE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0">
        <xdr:nvSpPr>
          <xdr:cNvPr id="88" name="テキスト ボックス 87"/>
          <xdr:cNvSpPr txBox="1"/>
        </xdr:nvSpPr>
        <xdr:spPr>
          <a:xfrm>
            <a:off x="2740090"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9C93063-7A98-4F4D-8114-34826B96B003}"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0">
        <xdr:nvSpPr>
          <xdr:cNvPr id="89" name="テキスト ボックス 88"/>
          <xdr:cNvSpPr txBox="1"/>
        </xdr:nvSpPr>
        <xdr:spPr>
          <a:xfrm>
            <a:off x="3234058"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4B110D4-C5AF-415A-A07D-06FEF4DD3366}"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0">
        <xdr:nvSpPr>
          <xdr:cNvPr id="90" name="テキスト ボックス 89"/>
          <xdr:cNvSpPr txBox="1"/>
        </xdr:nvSpPr>
        <xdr:spPr>
          <a:xfrm>
            <a:off x="3709026"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BFDFF64-6085-4E83-82C0-E3179C0AB7F3}"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0">
        <xdr:nvSpPr>
          <xdr:cNvPr id="91" name="テキスト ボックス 90"/>
          <xdr:cNvSpPr txBox="1"/>
        </xdr:nvSpPr>
        <xdr:spPr>
          <a:xfrm>
            <a:off x="4202994"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B43F212-B162-4242-9D35-9740C13F7E7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9</xdr:row>
      <xdr:rowOff>142875</xdr:rowOff>
    </xdr:from>
    <xdr:to>
      <xdr:col>20</xdr:col>
      <xdr:colOff>133350</xdr:colOff>
      <xdr:row>11</xdr:row>
      <xdr:rowOff>28575</xdr:rowOff>
    </xdr:to>
    <xdr:grpSp>
      <xdr:nvGrpSpPr>
        <xdr:cNvPr id="231707" name="グループ化 77"/>
        <xdr:cNvGrpSpPr>
          <a:grpSpLocks/>
        </xdr:cNvGrpSpPr>
      </xdr:nvGrpSpPr>
      <xdr:grpSpPr bwMode="auto">
        <a:xfrm>
          <a:off x="2295525" y="1990725"/>
          <a:ext cx="2124075" cy="190500"/>
          <a:chOff x="2293620" y="1988820"/>
          <a:chExt cx="2118360" cy="190500"/>
        </a:xfrm>
      </xdr:grpSpPr>
      <xdr:sp macro="" textlink="$BB$11">
        <xdr:nvSpPr>
          <xdr:cNvPr id="99" name="テキスト ボックス 98"/>
          <xdr:cNvSpPr txBox="1"/>
        </xdr:nvSpPr>
        <xdr:spPr>
          <a:xfrm>
            <a:off x="2293620"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9924EA1-5AC2-4768-B3F1-F104F85F5E7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1">
        <xdr:nvSpPr>
          <xdr:cNvPr id="100" name="テキスト ボックス 99"/>
          <xdr:cNvSpPr txBox="1"/>
        </xdr:nvSpPr>
        <xdr:spPr>
          <a:xfrm>
            <a:off x="2740090"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F747EEE-DB17-402F-A5B9-DC09A1B591E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1">
        <xdr:nvSpPr>
          <xdr:cNvPr id="101" name="テキスト ボックス 100"/>
          <xdr:cNvSpPr txBox="1"/>
        </xdr:nvSpPr>
        <xdr:spPr>
          <a:xfrm>
            <a:off x="3234058"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7CB4B84-382F-42D5-B986-8634F640DCC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1">
        <xdr:nvSpPr>
          <xdr:cNvPr id="102" name="テキスト ボックス 101"/>
          <xdr:cNvSpPr txBox="1"/>
        </xdr:nvSpPr>
        <xdr:spPr>
          <a:xfrm>
            <a:off x="3709026"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93B4FB2-C531-4C75-9773-ED9A5C4D0E4E}"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1">
        <xdr:nvSpPr>
          <xdr:cNvPr id="103" name="テキスト ボックス 102"/>
          <xdr:cNvSpPr txBox="1"/>
        </xdr:nvSpPr>
        <xdr:spPr>
          <a:xfrm>
            <a:off x="4202994"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175F6AD-3539-4B66-BFC9-EFDEEF106AF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161925</xdr:colOff>
      <xdr:row>10</xdr:row>
      <xdr:rowOff>123825</xdr:rowOff>
    </xdr:from>
    <xdr:to>
      <xdr:col>20</xdr:col>
      <xdr:colOff>161925</xdr:colOff>
      <xdr:row>12</xdr:row>
      <xdr:rowOff>9525</xdr:rowOff>
    </xdr:to>
    <xdr:grpSp>
      <xdr:nvGrpSpPr>
        <xdr:cNvPr id="231708" name="グループ化 79"/>
        <xdr:cNvGrpSpPr>
          <a:grpSpLocks/>
        </xdr:cNvGrpSpPr>
      </xdr:nvGrpSpPr>
      <xdr:grpSpPr bwMode="auto">
        <a:xfrm>
          <a:off x="2324100" y="2124075"/>
          <a:ext cx="2124075" cy="190500"/>
          <a:chOff x="2293620" y="2133600"/>
          <a:chExt cx="2118360" cy="190500"/>
        </a:xfrm>
      </xdr:grpSpPr>
      <xdr:sp macro="" textlink="$BB$12">
        <xdr:nvSpPr>
          <xdr:cNvPr id="106" name="テキスト ボックス 105"/>
          <xdr:cNvSpPr txBox="1"/>
        </xdr:nvSpPr>
        <xdr:spPr>
          <a:xfrm>
            <a:off x="2293620"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8F9127D-C778-4FF1-A867-181A9C307E6B}"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2">
        <xdr:nvSpPr>
          <xdr:cNvPr id="107" name="テキスト ボックス 106"/>
          <xdr:cNvSpPr txBox="1"/>
        </xdr:nvSpPr>
        <xdr:spPr>
          <a:xfrm>
            <a:off x="2740090"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0D3F2B9-1B90-4646-A9AC-80B1B7AF697C}"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2">
        <xdr:nvSpPr>
          <xdr:cNvPr id="108" name="テキスト ボックス 107"/>
          <xdr:cNvSpPr txBox="1"/>
        </xdr:nvSpPr>
        <xdr:spPr>
          <a:xfrm>
            <a:off x="3234058"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39CCEBB-DEF1-480A-9EAA-4EC168D8AC9D}"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2">
        <xdr:nvSpPr>
          <xdr:cNvPr id="109" name="テキスト ボックス 108"/>
          <xdr:cNvSpPr txBox="1"/>
        </xdr:nvSpPr>
        <xdr:spPr>
          <a:xfrm>
            <a:off x="3709026"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F72D881-C3EB-48FE-BA01-D939F3BBFCAC}"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2">
        <xdr:nvSpPr>
          <xdr:cNvPr id="110" name="テキスト ボックス 109"/>
          <xdr:cNvSpPr txBox="1"/>
        </xdr:nvSpPr>
        <xdr:spPr>
          <a:xfrm>
            <a:off x="4202994"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15A50E8-B6B3-41DE-92FF-BB678187E982}"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11</xdr:row>
      <xdr:rowOff>133350</xdr:rowOff>
    </xdr:from>
    <xdr:to>
      <xdr:col>20</xdr:col>
      <xdr:colOff>133350</xdr:colOff>
      <xdr:row>13</xdr:row>
      <xdr:rowOff>19050</xdr:rowOff>
    </xdr:to>
    <xdr:grpSp>
      <xdr:nvGrpSpPr>
        <xdr:cNvPr id="231709" name="グループ化 80"/>
        <xdr:cNvGrpSpPr>
          <a:grpSpLocks/>
        </xdr:cNvGrpSpPr>
      </xdr:nvGrpSpPr>
      <xdr:grpSpPr bwMode="auto">
        <a:xfrm>
          <a:off x="2295525" y="2286000"/>
          <a:ext cx="2124075" cy="190500"/>
          <a:chOff x="2293620" y="2286000"/>
          <a:chExt cx="2118360" cy="190500"/>
        </a:xfrm>
      </xdr:grpSpPr>
      <xdr:sp macro="" textlink="$BB$13">
        <xdr:nvSpPr>
          <xdr:cNvPr id="114" name="テキスト ボックス 113"/>
          <xdr:cNvSpPr txBox="1"/>
        </xdr:nvSpPr>
        <xdr:spPr>
          <a:xfrm>
            <a:off x="2293620"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98B823F-2C82-4318-8148-8B1B3B0118DA}"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3">
        <xdr:nvSpPr>
          <xdr:cNvPr id="115" name="テキスト ボックス 114"/>
          <xdr:cNvSpPr txBox="1"/>
        </xdr:nvSpPr>
        <xdr:spPr>
          <a:xfrm>
            <a:off x="2740090"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1F205BD-E10A-42DE-B9AA-F906E29924A3}"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3">
        <xdr:nvSpPr>
          <xdr:cNvPr id="116" name="テキスト ボックス 115"/>
          <xdr:cNvSpPr txBox="1"/>
        </xdr:nvSpPr>
        <xdr:spPr>
          <a:xfrm>
            <a:off x="3234058"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DACAB6E4-D25F-4ACF-A014-B91002039B66}"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3">
        <xdr:nvSpPr>
          <xdr:cNvPr id="117" name="テキスト ボックス 116"/>
          <xdr:cNvSpPr txBox="1"/>
        </xdr:nvSpPr>
        <xdr:spPr>
          <a:xfrm>
            <a:off x="3709026"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F2AE672-DCDB-4AF2-B1BE-ADD7283CFCF7}"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3">
        <xdr:nvSpPr>
          <xdr:cNvPr id="118" name="テキスト ボックス 117"/>
          <xdr:cNvSpPr txBox="1"/>
        </xdr:nvSpPr>
        <xdr:spPr>
          <a:xfrm>
            <a:off x="4202994"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D5720C6-2AD7-4E2E-BE24-56A256B6804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12</xdr:row>
      <xdr:rowOff>133350</xdr:rowOff>
    </xdr:from>
    <xdr:to>
      <xdr:col>20</xdr:col>
      <xdr:colOff>133350</xdr:colOff>
      <xdr:row>14</xdr:row>
      <xdr:rowOff>19050</xdr:rowOff>
    </xdr:to>
    <xdr:grpSp>
      <xdr:nvGrpSpPr>
        <xdr:cNvPr id="231710" name="グループ化 96"/>
        <xdr:cNvGrpSpPr>
          <a:grpSpLocks/>
        </xdr:cNvGrpSpPr>
      </xdr:nvGrpSpPr>
      <xdr:grpSpPr bwMode="auto">
        <a:xfrm>
          <a:off x="2295525" y="2438400"/>
          <a:ext cx="2124075" cy="190500"/>
          <a:chOff x="2293620" y="2438400"/>
          <a:chExt cx="2118360" cy="190500"/>
        </a:xfrm>
      </xdr:grpSpPr>
      <xdr:sp macro="" textlink="$BB$14">
        <xdr:nvSpPr>
          <xdr:cNvPr id="121" name="テキスト ボックス 120"/>
          <xdr:cNvSpPr txBox="1"/>
        </xdr:nvSpPr>
        <xdr:spPr>
          <a:xfrm>
            <a:off x="2293620"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8A2AC11-44DF-421B-93D5-12D36361C285}"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sp macro="" textlink="$BC$14">
        <xdr:nvSpPr>
          <xdr:cNvPr id="122" name="テキスト ボックス 121"/>
          <xdr:cNvSpPr txBox="1"/>
        </xdr:nvSpPr>
        <xdr:spPr>
          <a:xfrm>
            <a:off x="2740090"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7AC8EF2-7814-46F7-A403-79BFA119C883}"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sp macro="" textlink="$BD$14">
        <xdr:nvSpPr>
          <xdr:cNvPr id="123" name="テキスト ボックス 122"/>
          <xdr:cNvSpPr txBox="1"/>
        </xdr:nvSpPr>
        <xdr:spPr>
          <a:xfrm>
            <a:off x="3234058"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9EAF4B4-9BA5-46F1-883E-809336145DB5}"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sp macro="" textlink="$BE$14">
        <xdr:nvSpPr>
          <xdr:cNvPr id="124" name="テキスト ボックス 123"/>
          <xdr:cNvSpPr txBox="1"/>
        </xdr:nvSpPr>
        <xdr:spPr>
          <a:xfrm>
            <a:off x="3709026"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816E58C-D75C-499E-B2F0-2142B75FC461}" type="TxLink">
              <a:rPr kumimoji="1" lang="en-US" altLang="en-US" sz="1100" b="0" i="0" u="none" strike="noStrike">
                <a:solidFill>
                  <a:srgbClr val="000000"/>
                </a:solidFill>
                <a:latin typeface="ＭＳ Ｐゴシック"/>
                <a:ea typeface="ＭＳ Ｐゴシック"/>
              </a:rPr>
              <a:pPr algn="ctr"/>
              <a:t>○</a:t>
            </a:fld>
            <a:endParaRPr kumimoji="1" lang="ja-JP" altLang="en-US" sz="1400" b="1"/>
          </a:p>
        </xdr:txBody>
      </xdr:sp>
      <xdr:sp macro="" textlink="$BF$14">
        <xdr:nvSpPr>
          <xdr:cNvPr id="125" name="テキスト ボックス 124"/>
          <xdr:cNvSpPr txBox="1"/>
        </xdr:nvSpPr>
        <xdr:spPr>
          <a:xfrm>
            <a:off x="4202994"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7410BA25-A032-4528-9AF0-A0F7331FB58B}"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13</xdr:row>
      <xdr:rowOff>133350</xdr:rowOff>
    </xdr:from>
    <xdr:to>
      <xdr:col>20</xdr:col>
      <xdr:colOff>133350</xdr:colOff>
      <xdr:row>15</xdr:row>
      <xdr:rowOff>19050</xdr:rowOff>
    </xdr:to>
    <xdr:grpSp>
      <xdr:nvGrpSpPr>
        <xdr:cNvPr id="231711" name="グループ化 86"/>
        <xdr:cNvGrpSpPr>
          <a:grpSpLocks/>
        </xdr:cNvGrpSpPr>
      </xdr:nvGrpSpPr>
      <xdr:grpSpPr bwMode="auto">
        <a:xfrm>
          <a:off x="2295525" y="2590800"/>
          <a:ext cx="2124075" cy="190500"/>
          <a:chOff x="2293620" y="2590800"/>
          <a:chExt cx="2118360" cy="190500"/>
        </a:xfrm>
      </xdr:grpSpPr>
      <xdr:sp macro="" textlink="$BB$15">
        <xdr:nvSpPr>
          <xdr:cNvPr id="128" name="テキスト ボックス 127"/>
          <xdr:cNvSpPr txBox="1"/>
        </xdr:nvSpPr>
        <xdr:spPr>
          <a:xfrm>
            <a:off x="2293620"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04AE0BB-EEF4-4C24-9681-0CB2DF2379F0}"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5">
        <xdr:nvSpPr>
          <xdr:cNvPr id="129" name="テキスト ボックス 128"/>
          <xdr:cNvSpPr txBox="1"/>
        </xdr:nvSpPr>
        <xdr:spPr>
          <a:xfrm>
            <a:off x="2740090"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AE749CD-33E5-43AC-8EC6-57652CB725A5}"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5">
        <xdr:nvSpPr>
          <xdr:cNvPr id="130" name="テキスト ボックス 129"/>
          <xdr:cNvSpPr txBox="1"/>
        </xdr:nvSpPr>
        <xdr:spPr>
          <a:xfrm>
            <a:off x="3234058"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2F42922E-FEA6-446A-BB70-C719458A2FBD}"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5">
        <xdr:nvSpPr>
          <xdr:cNvPr id="131" name="テキスト ボックス 130"/>
          <xdr:cNvSpPr txBox="1"/>
        </xdr:nvSpPr>
        <xdr:spPr>
          <a:xfrm>
            <a:off x="3709026"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8EBFC8C-80D5-4885-B4BC-9400A3EACC76}"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5">
        <xdr:nvSpPr>
          <xdr:cNvPr id="132" name="テキスト ボックス 131"/>
          <xdr:cNvSpPr txBox="1"/>
        </xdr:nvSpPr>
        <xdr:spPr>
          <a:xfrm>
            <a:off x="4202994"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BCFB69F-617D-4D65-A67A-E153FAF83EF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14</xdr:row>
      <xdr:rowOff>133350</xdr:rowOff>
    </xdr:from>
    <xdr:to>
      <xdr:col>20</xdr:col>
      <xdr:colOff>133350</xdr:colOff>
      <xdr:row>16</xdr:row>
      <xdr:rowOff>19050</xdr:rowOff>
    </xdr:to>
    <xdr:grpSp>
      <xdr:nvGrpSpPr>
        <xdr:cNvPr id="231712" name="グループ化 103"/>
        <xdr:cNvGrpSpPr>
          <a:grpSpLocks/>
        </xdr:cNvGrpSpPr>
      </xdr:nvGrpSpPr>
      <xdr:grpSpPr bwMode="auto">
        <a:xfrm>
          <a:off x="2295525" y="2743200"/>
          <a:ext cx="2124075" cy="190500"/>
          <a:chOff x="2293620" y="2743200"/>
          <a:chExt cx="2118360" cy="190500"/>
        </a:xfrm>
      </xdr:grpSpPr>
      <xdr:sp macro="" textlink="$BB$16">
        <xdr:nvSpPr>
          <xdr:cNvPr id="136" name="テキスト ボックス 135"/>
          <xdr:cNvSpPr txBox="1"/>
        </xdr:nvSpPr>
        <xdr:spPr>
          <a:xfrm>
            <a:off x="2293620"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3F2FF78-ED83-4B42-AA13-DDFC71D1146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6">
        <xdr:nvSpPr>
          <xdr:cNvPr id="137" name="テキスト ボックス 136"/>
          <xdr:cNvSpPr txBox="1"/>
        </xdr:nvSpPr>
        <xdr:spPr>
          <a:xfrm>
            <a:off x="2740090"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D1CD2D1-E349-4B82-A1C2-531163F56DFB}"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6">
        <xdr:nvSpPr>
          <xdr:cNvPr id="138" name="テキスト ボックス 137"/>
          <xdr:cNvSpPr txBox="1"/>
        </xdr:nvSpPr>
        <xdr:spPr>
          <a:xfrm>
            <a:off x="3234058"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A57D25B-49E0-4BC3-BAB7-6EF88D713AF6}"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E$16">
        <xdr:nvSpPr>
          <xdr:cNvPr id="139" name="テキスト ボックス 138"/>
          <xdr:cNvSpPr txBox="1"/>
        </xdr:nvSpPr>
        <xdr:spPr>
          <a:xfrm>
            <a:off x="3709026"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6F1519C-3238-4A08-965A-FBD222A59A4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F$16">
        <xdr:nvSpPr>
          <xdr:cNvPr id="140" name="テキスト ボックス 139"/>
          <xdr:cNvSpPr txBox="1"/>
        </xdr:nvSpPr>
        <xdr:spPr>
          <a:xfrm>
            <a:off x="4202994"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2699AFB-7B00-4894-A2EB-00D1351DCD1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15</xdr:row>
      <xdr:rowOff>133350</xdr:rowOff>
    </xdr:from>
    <xdr:to>
      <xdr:col>20</xdr:col>
      <xdr:colOff>133350</xdr:colOff>
      <xdr:row>17</xdr:row>
      <xdr:rowOff>19050</xdr:rowOff>
    </xdr:to>
    <xdr:grpSp>
      <xdr:nvGrpSpPr>
        <xdr:cNvPr id="231713" name="グループ化 110"/>
        <xdr:cNvGrpSpPr>
          <a:grpSpLocks/>
        </xdr:cNvGrpSpPr>
      </xdr:nvGrpSpPr>
      <xdr:grpSpPr bwMode="auto">
        <a:xfrm>
          <a:off x="2295525" y="2895600"/>
          <a:ext cx="2124075" cy="190500"/>
          <a:chOff x="2293620" y="2895600"/>
          <a:chExt cx="2118360" cy="190500"/>
        </a:xfrm>
      </xdr:grpSpPr>
      <xdr:sp macro="" textlink="$BB$17">
        <xdr:nvSpPr>
          <xdr:cNvPr id="143" name="テキスト ボックス 142"/>
          <xdr:cNvSpPr txBox="1"/>
        </xdr:nvSpPr>
        <xdr:spPr>
          <a:xfrm>
            <a:off x="2293620"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52D331E-86A4-4D7E-8E0C-D6487491B38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7">
        <xdr:nvSpPr>
          <xdr:cNvPr id="144" name="テキスト ボックス 143"/>
          <xdr:cNvSpPr txBox="1"/>
        </xdr:nvSpPr>
        <xdr:spPr>
          <a:xfrm>
            <a:off x="2740090"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3E613B1-BE43-443D-ADB8-140FBFCE2C4A}"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7">
        <xdr:nvSpPr>
          <xdr:cNvPr id="145" name="テキスト ボックス 144"/>
          <xdr:cNvSpPr txBox="1"/>
        </xdr:nvSpPr>
        <xdr:spPr>
          <a:xfrm>
            <a:off x="3234058"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B8DD369-4498-4333-AEB5-85D1BDA1214E}"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E$17">
        <xdr:nvSpPr>
          <xdr:cNvPr id="146" name="テキスト ボックス 145"/>
          <xdr:cNvSpPr txBox="1"/>
        </xdr:nvSpPr>
        <xdr:spPr>
          <a:xfrm>
            <a:off x="3709026"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91BB2C2-B412-461D-9F51-EE4BECE8178B}"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F$17">
        <xdr:nvSpPr>
          <xdr:cNvPr id="147" name="テキスト ボックス 146"/>
          <xdr:cNvSpPr txBox="1"/>
        </xdr:nvSpPr>
        <xdr:spPr>
          <a:xfrm>
            <a:off x="4202994"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C8EA3DE-9CA6-49B5-AC7E-BFDB77CA723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21</xdr:col>
      <xdr:colOff>104775</xdr:colOff>
      <xdr:row>11</xdr:row>
      <xdr:rowOff>133350</xdr:rowOff>
    </xdr:from>
    <xdr:to>
      <xdr:col>34</xdr:col>
      <xdr:colOff>219075</xdr:colOff>
      <xdr:row>13</xdr:row>
      <xdr:rowOff>19050</xdr:rowOff>
    </xdr:to>
    <xdr:grpSp>
      <xdr:nvGrpSpPr>
        <xdr:cNvPr id="231714" name="グループ化 1"/>
        <xdr:cNvGrpSpPr>
          <a:grpSpLocks/>
        </xdr:cNvGrpSpPr>
      </xdr:nvGrpSpPr>
      <xdr:grpSpPr bwMode="auto">
        <a:xfrm>
          <a:off x="4676775" y="2286000"/>
          <a:ext cx="2962275" cy="190500"/>
          <a:chOff x="4654095" y="2279200"/>
          <a:chExt cx="2951256" cy="185057"/>
        </a:xfrm>
      </xdr:grpSpPr>
      <xdr:sp macro="" textlink="$BP$13">
        <xdr:nvSpPr>
          <xdr:cNvPr id="63" name="テキスト ボックス 62"/>
          <xdr:cNvSpPr txBox="1"/>
        </xdr:nvSpPr>
        <xdr:spPr bwMode="auto">
          <a:xfrm>
            <a:off x="4654095"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2CB2141E-C6DC-48ED-8538-2E71EDF78D96}"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Q$13">
        <xdr:nvSpPr>
          <xdr:cNvPr id="65" name="テキスト ボックス 64"/>
          <xdr:cNvSpPr txBox="1"/>
        </xdr:nvSpPr>
        <xdr:spPr bwMode="auto">
          <a:xfrm>
            <a:off x="5527135" y="2279200"/>
            <a:ext cx="218260"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07E0FB8-3C6A-4E6B-B4AF-61786343EF0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R$13">
        <xdr:nvSpPr>
          <xdr:cNvPr id="66" name="テキスト ボックス 65"/>
          <xdr:cNvSpPr txBox="1"/>
        </xdr:nvSpPr>
        <xdr:spPr bwMode="auto">
          <a:xfrm>
            <a:off x="6400176"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62F8EAD-7E2B-4ECE-9234-202B414B374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S$13">
        <xdr:nvSpPr>
          <xdr:cNvPr id="67" name="テキスト ボックス 66"/>
          <xdr:cNvSpPr txBox="1"/>
        </xdr:nvSpPr>
        <xdr:spPr bwMode="auto">
          <a:xfrm>
            <a:off x="6912612"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EA061BB-4978-442E-8466-A0D73B21EF4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T$13">
        <xdr:nvSpPr>
          <xdr:cNvPr id="68" name="テキスト ボックス 67"/>
          <xdr:cNvSpPr txBox="1"/>
        </xdr:nvSpPr>
        <xdr:spPr bwMode="auto">
          <a:xfrm>
            <a:off x="7396580"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5C85A63-3829-4232-B9CC-855FE205948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25</xdr:col>
      <xdr:colOff>104775</xdr:colOff>
      <xdr:row>12</xdr:row>
      <xdr:rowOff>133350</xdr:rowOff>
    </xdr:from>
    <xdr:to>
      <xdr:col>34</xdr:col>
      <xdr:colOff>219075</xdr:colOff>
      <xdr:row>14</xdr:row>
      <xdr:rowOff>19050</xdr:rowOff>
    </xdr:to>
    <xdr:grpSp>
      <xdr:nvGrpSpPr>
        <xdr:cNvPr id="231715" name="グループ化 3"/>
        <xdr:cNvGrpSpPr>
          <a:grpSpLocks/>
        </xdr:cNvGrpSpPr>
      </xdr:nvGrpSpPr>
      <xdr:grpSpPr bwMode="auto">
        <a:xfrm>
          <a:off x="5553075" y="2438400"/>
          <a:ext cx="2085975" cy="190500"/>
          <a:chOff x="5531756" y="2428878"/>
          <a:chExt cx="2073595" cy="185057"/>
        </a:xfrm>
      </xdr:grpSpPr>
      <xdr:sp macro="" textlink="$BQ$14">
        <xdr:nvSpPr>
          <xdr:cNvPr id="72" name="テキスト ボックス 71"/>
          <xdr:cNvSpPr txBox="1"/>
        </xdr:nvSpPr>
        <xdr:spPr bwMode="auto">
          <a:xfrm>
            <a:off x="5531756"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5EC7588-F07E-4747-B846-4BBA33AE18F2}"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R$14">
        <xdr:nvSpPr>
          <xdr:cNvPr id="73" name="テキスト ボックス 72"/>
          <xdr:cNvSpPr txBox="1"/>
        </xdr:nvSpPr>
        <xdr:spPr bwMode="auto">
          <a:xfrm>
            <a:off x="6393387"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6B8CA47-B1DC-4D50-88AA-92E13F1B2DF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S$14">
        <xdr:nvSpPr>
          <xdr:cNvPr id="75" name="テキスト ボックス 74"/>
          <xdr:cNvSpPr txBox="1"/>
        </xdr:nvSpPr>
        <xdr:spPr bwMode="auto">
          <a:xfrm>
            <a:off x="6914153"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560A0D3-5090-4CD1-932D-12335CC6294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T$14">
        <xdr:nvSpPr>
          <xdr:cNvPr id="76" name="テキスト ボックス 75"/>
          <xdr:cNvSpPr txBox="1"/>
        </xdr:nvSpPr>
        <xdr:spPr bwMode="auto">
          <a:xfrm>
            <a:off x="7397045"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E9ECF2F-5695-4806-A91D-CFCD5F26E709}"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21</xdr:col>
      <xdr:colOff>123825</xdr:colOff>
      <xdr:row>19</xdr:row>
      <xdr:rowOff>133350</xdr:rowOff>
    </xdr:from>
    <xdr:to>
      <xdr:col>30</xdr:col>
      <xdr:colOff>95250</xdr:colOff>
      <xdr:row>21</xdr:row>
      <xdr:rowOff>19050</xdr:rowOff>
    </xdr:to>
    <xdr:grpSp>
      <xdr:nvGrpSpPr>
        <xdr:cNvPr id="231716" name="グループ化 2"/>
        <xdr:cNvGrpSpPr>
          <a:grpSpLocks/>
        </xdr:cNvGrpSpPr>
      </xdr:nvGrpSpPr>
      <xdr:grpSpPr bwMode="auto">
        <a:xfrm>
          <a:off x="4695825" y="3505200"/>
          <a:ext cx="1943100" cy="190500"/>
          <a:chOff x="4674506" y="3469825"/>
          <a:chExt cx="1930720" cy="185057"/>
        </a:xfrm>
      </xdr:grpSpPr>
      <xdr:sp macro="" textlink="$BP$21">
        <xdr:nvSpPr>
          <xdr:cNvPr id="71" name="テキスト ボックス 70"/>
          <xdr:cNvSpPr txBox="1"/>
        </xdr:nvSpPr>
        <xdr:spPr bwMode="auto">
          <a:xfrm>
            <a:off x="4674506"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ED7007F-9DDC-40EC-8357-4AB1870A4B9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Q$21">
        <xdr:nvSpPr>
          <xdr:cNvPr id="77" name="テキスト ボックス 76"/>
          <xdr:cNvSpPr txBox="1"/>
        </xdr:nvSpPr>
        <xdr:spPr bwMode="auto">
          <a:xfrm>
            <a:off x="5100400"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035C91B-395F-453A-865B-9FD649C9EF6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R$21">
        <xdr:nvSpPr>
          <xdr:cNvPr id="78" name="テキスト ボックス 77"/>
          <xdr:cNvSpPr txBox="1"/>
        </xdr:nvSpPr>
        <xdr:spPr bwMode="auto">
          <a:xfrm>
            <a:off x="5526294"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11BB70E-6393-4471-8914-2D6F615406DC}"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S$21">
        <xdr:nvSpPr>
          <xdr:cNvPr id="79" name="テキスト ボックス 78"/>
          <xdr:cNvSpPr txBox="1"/>
        </xdr:nvSpPr>
        <xdr:spPr bwMode="auto">
          <a:xfrm>
            <a:off x="5971117"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BA78E07-A3A3-408D-82F5-75F525C93150}"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T$21">
        <xdr:nvSpPr>
          <xdr:cNvPr id="80" name="テキスト ボックス 79"/>
          <xdr:cNvSpPr txBox="1"/>
        </xdr:nvSpPr>
        <xdr:spPr bwMode="auto">
          <a:xfrm>
            <a:off x="6397011"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7E6F641-2987-4B82-8EB0-70ADEF332268}"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grpSp>
    <xdr:clientData/>
  </xdr:twoCellAnchor>
  <xdr:twoCellAnchor>
    <xdr:from>
      <xdr:col>21</xdr:col>
      <xdr:colOff>102506</xdr:colOff>
      <xdr:row>12</xdr:row>
      <xdr:rowOff>136074</xdr:rowOff>
    </xdr:from>
    <xdr:to>
      <xdr:col>22</xdr:col>
      <xdr:colOff>94207</xdr:colOff>
      <xdr:row>14</xdr:row>
      <xdr:rowOff>21774</xdr:rowOff>
    </xdr:to>
    <xdr:sp macro="" textlink="$BP$14">
      <xdr:nvSpPr>
        <xdr:cNvPr id="81" name="テキスト ボックス 80"/>
        <xdr:cNvSpPr txBox="1"/>
      </xdr:nvSpPr>
      <xdr:spPr bwMode="auto">
        <a:xfrm>
          <a:off x="4654095" y="2428878"/>
          <a:ext cx="20941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EE08F44-15BE-4DB3-AA89-C183EB43C353}"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twoCellAnchor>
    <xdr:from>
      <xdr:col>35</xdr:col>
      <xdr:colOff>114300</xdr:colOff>
      <xdr:row>10</xdr:row>
      <xdr:rowOff>133350</xdr:rowOff>
    </xdr:from>
    <xdr:to>
      <xdr:col>48</xdr:col>
      <xdr:colOff>209550</xdr:colOff>
      <xdr:row>12</xdr:row>
      <xdr:rowOff>19050</xdr:rowOff>
    </xdr:to>
    <xdr:grpSp>
      <xdr:nvGrpSpPr>
        <xdr:cNvPr id="231718" name="グループ化 4"/>
        <xdr:cNvGrpSpPr>
          <a:grpSpLocks/>
        </xdr:cNvGrpSpPr>
      </xdr:nvGrpSpPr>
      <xdr:grpSpPr bwMode="auto">
        <a:xfrm>
          <a:off x="7810500" y="2133600"/>
          <a:ext cx="3009900" cy="190500"/>
          <a:chOff x="7778916" y="2129518"/>
          <a:chExt cx="2985273" cy="185057"/>
        </a:xfrm>
      </xdr:grpSpPr>
      <xdr:sp macro="" textlink="$CD$12">
        <xdr:nvSpPr>
          <xdr:cNvPr id="61" name="テキスト ボックス 60"/>
          <xdr:cNvSpPr txBox="1"/>
        </xdr:nvSpPr>
        <xdr:spPr bwMode="auto">
          <a:xfrm>
            <a:off x="7778916"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761E9AF-4BE6-4F52-A588-2446B941EAD5}"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2">
        <xdr:nvSpPr>
          <xdr:cNvPr id="83" name="テキスト ボックス 82"/>
          <xdr:cNvSpPr txBox="1"/>
        </xdr:nvSpPr>
        <xdr:spPr bwMode="auto">
          <a:xfrm>
            <a:off x="8638599"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B8EE68D-E9E6-4852-9574-7214A2780EA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2">
        <xdr:nvSpPr>
          <xdr:cNvPr id="84" name="テキスト ボックス 83"/>
          <xdr:cNvSpPr txBox="1"/>
        </xdr:nvSpPr>
        <xdr:spPr bwMode="auto">
          <a:xfrm>
            <a:off x="9507729"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0BAEE28-07B4-41BE-BDE1-00A40E5DD64B}"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2">
        <xdr:nvSpPr>
          <xdr:cNvPr id="85" name="テキスト ボックス 84"/>
          <xdr:cNvSpPr txBox="1"/>
        </xdr:nvSpPr>
        <xdr:spPr bwMode="auto">
          <a:xfrm>
            <a:off x="10055659"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F83EB3B-B918-4B2F-B8C2-B808CCA7C1A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J$12">
        <xdr:nvSpPr>
          <xdr:cNvPr id="86" name="テキスト ボックス 85"/>
          <xdr:cNvSpPr txBox="1"/>
        </xdr:nvSpPr>
        <xdr:spPr bwMode="auto">
          <a:xfrm>
            <a:off x="10556354"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90589E4-32E1-4C3A-94FD-215C7C943C92}"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35</xdr:col>
      <xdr:colOff>114300</xdr:colOff>
      <xdr:row>14</xdr:row>
      <xdr:rowOff>133350</xdr:rowOff>
    </xdr:from>
    <xdr:to>
      <xdr:col>48</xdr:col>
      <xdr:colOff>209550</xdr:colOff>
      <xdr:row>16</xdr:row>
      <xdr:rowOff>19050</xdr:rowOff>
    </xdr:to>
    <xdr:grpSp>
      <xdr:nvGrpSpPr>
        <xdr:cNvPr id="231719" name="グループ化 5"/>
        <xdr:cNvGrpSpPr>
          <a:grpSpLocks/>
        </xdr:cNvGrpSpPr>
      </xdr:nvGrpSpPr>
      <xdr:grpSpPr bwMode="auto">
        <a:xfrm>
          <a:off x="7810500" y="2743200"/>
          <a:ext cx="3009900" cy="190500"/>
          <a:chOff x="7778916" y="2728232"/>
          <a:chExt cx="2985273" cy="185057"/>
        </a:xfrm>
      </xdr:grpSpPr>
      <xdr:sp macro="" textlink="$CD$16">
        <xdr:nvSpPr>
          <xdr:cNvPr id="87" name="テキスト ボックス 86"/>
          <xdr:cNvSpPr txBox="1"/>
        </xdr:nvSpPr>
        <xdr:spPr bwMode="auto">
          <a:xfrm>
            <a:off x="7778916"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51FB0B1-533B-416B-B1C1-2CB71BC8570A}"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6">
        <xdr:nvSpPr>
          <xdr:cNvPr id="92" name="テキスト ボックス 91"/>
          <xdr:cNvSpPr txBox="1"/>
        </xdr:nvSpPr>
        <xdr:spPr bwMode="auto">
          <a:xfrm>
            <a:off x="8638599"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E81B83B-51A1-4D26-B791-56567714C23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6">
        <xdr:nvSpPr>
          <xdr:cNvPr id="93" name="テキスト ボックス 92"/>
          <xdr:cNvSpPr txBox="1"/>
        </xdr:nvSpPr>
        <xdr:spPr bwMode="auto">
          <a:xfrm>
            <a:off x="9507729"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EC3D2F4-0469-40B0-90FC-F1A62E473858}"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6">
        <xdr:nvSpPr>
          <xdr:cNvPr id="94" name="テキスト ボックス 93"/>
          <xdr:cNvSpPr txBox="1"/>
        </xdr:nvSpPr>
        <xdr:spPr bwMode="auto">
          <a:xfrm>
            <a:off x="10055659"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2203896-4319-4291-867F-66B96ECDDE8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J$16">
        <xdr:nvSpPr>
          <xdr:cNvPr id="95" name="テキスト ボックス 94"/>
          <xdr:cNvSpPr txBox="1"/>
        </xdr:nvSpPr>
        <xdr:spPr bwMode="auto">
          <a:xfrm>
            <a:off x="10556354"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71608ABE-421B-4AD8-8150-51B4DABE420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E$16">
        <xdr:nvSpPr>
          <xdr:cNvPr id="96" name="テキスト ボックス 95"/>
          <xdr:cNvSpPr txBox="1"/>
        </xdr:nvSpPr>
        <xdr:spPr bwMode="auto">
          <a:xfrm>
            <a:off x="8204034" y="2728232"/>
            <a:ext cx="217283"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6FA7BAE-33E3-4C10-9333-087DF0F3648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G$16">
        <xdr:nvSpPr>
          <xdr:cNvPr id="97" name="テキスト ボックス 96"/>
          <xdr:cNvSpPr txBox="1"/>
        </xdr:nvSpPr>
        <xdr:spPr bwMode="auto">
          <a:xfrm>
            <a:off x="9082611"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7E7E62B-FAA9-467A-92A9-B12375B909D3}"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35</xdr:col>
      <xdr:colOff>114300</xdr:colOff>
      <xdr:row>15</xdr:row>
      <xdr:rowOff>133350</xdr:rowOff>
    </xdr:from>
    <xdr:to>
      <xdr:col>48</xdr:col>
      <xdr:colOff>209550</xdr:colOff>
      <xdr:row>17</xdr:row>
      <xdr:rowOff>19050</xdr:rowOff>
    </xdr:to>
    <xdr:grpSp>
      <xdr:nvGrpSpPr>
        <xdr:cNvPr id="231720" name="グループ化 6"/>
        <xdr:cNvGrpSpPr>
          <a:grpSpLocks/>
        </xdr:cNvGrpSpPr>
      </xdr:nvGrpSpPr>
      <xdr:grpSpPr bwMode="auto">
        <a:xfrm>
          <a:off x="7810500" y="2895600"/>
          <a:ext cx="3009900" cy="190500"/>
          <a:chOff x="7778916" y="2877911"/>
          <a:chExt cx="2985273" cy="185057"/>
        </a:xfrm>
      </xdr:grpSpPr>
      <xdr:sp macro="" textlink="$CD$17">
        <xdr:nvSpPr>
          <xdr:cNvPr id="98" name="テキスト ボックス 97"/>
          <xdr:cNvSpPr txBox="1"/>
        </xdr:nvSpPr>
        <xdr:spPr bwMode="auto">
          <a:xfrm>
            <a:off x="7778916"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8EAD05D-75D9-4890-BBA8-F22DBB8AFF99}"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7">
        <xdr:nvSpPr>
          <xdr:cNvPr id="104" name="テキスト ボックス 103"/>
          <xdr:cNvSpPr txBox="1"/>
        </xdr:nvSpPr>
        <xdr:spPr bwMode="auto">
          <a:xfrm>
            <a:off x="8638599"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70391F6-2819-4ABC-8A32-7C05D5662A7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7">
        <xdr:nvSpPr>
          <xdr:cNvPr id="105" name="テキスト ボックス 104"/>
          <xdr:cNvSpPr txBox="1"/>
        </xdr:nvSpPr>
        <xdr:spPr bwMode="auto">
          <a:xfrm>
            <a:off x="9507729"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6FA871E-D486-4CB1-A270-401BEAED0260}"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7">
        <xdr:nvSpPr>
          <xdr:cNvPr id="111" name="テキスト ボックス 110"/>
          <xdr:cNvSpPr txBox="1"/>
        </xdr:nvSpPr>
        <xdr:spPr bwMode="auto">
          <a:xfrm>
            <a:off x="10055659"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5C85A3B-C9AF-4A32-8719-8AF69F8928A5}"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J$17">
        <xdr:nvSpPr>
          <xdr:cNvPr id="112" name="テキスト ボックス 111"/>
          <xdr:cNvSpPr txBox="1"/>
        </xdr:nvSpPr>
        <xdr:spPr bwMode="auto">
          <a:xfrm>
            <a:off x="10556354"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09487CA-85C8-4212-B7B8-62D8FE41978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E$17">
        <xdr:nvSpPr>
          <xdr:cNvPr id="113" name="テキスト ボックス 112"/>
          <xdr:cNvSpPr txBox="1"/>
        </xdr:nvSpPr>
        <xdr:spPr bwMode="auto">
          <a:xfrm>
            <a:off x="8204034" y="2877911"/>
            <a:ext cx="217283"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EA2479F-EEE1-4C65-9BEC-91872A20B1E9}"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G$17">
        <xdr:nvSpPr>
          <xdr:cNvPr id="119" name="テキスト ボックス 118"/>
          <xdr:cNvSpPr txBox="1"/>
        </xdr:nvSpPr>
        <xdr:spPr bwMode="auto">
          <a:xfrm>
            <a:off x="9082611"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79E6973-ECEA-4504-A706-53C965941ED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35</xdr:col>
      <xdr:colOff>114300</xdr:colOff>
      <xdr:row>16</xdr:row>
      <xdr:rowOff>133350</xdr:rowOff>
    </xdr:from>
    <xdr:to>
      <xdr:col>46</xdr:col>
      <xdr:colOff>209550</xdr:colOff>
      <xdr:row>18</xdr:row>
      <xdr:rowOff>19050</xdr:rowOff>
    </xdr:to>
    <xdr:grpSp>
      <xdr:nvGrpSpPr>
        <xdr:cNvPr id="231721" name="グループ化 8"/>
        <xdr:cNvGrpSpPr>
          <a:grpSpLocks/>
        </xdr:cNvGrpSpPr>
      </xdr:nvGrpSpPr>
      <xdr:grpSpPr bwMode="auto">
        <a:xfrm>
          <a:off x="7810500" y="3048000"/>
          <a:ext cx="2505075" cy="190500"/>
          <a:chOff x="7778916" y="3027589"/>
          <a:chExt cx="2481809" cy="185057"/>
        </a:xfrm>
      </xdr:grpSpPr>
      <xdr:sp macro="" textlink="$CD$18">
        <xdr:nvSpPr>
          <xdr:cNvPr id="120" name="テキスト ボックス 119"/>
          <xdr:cNvSpPr txBox="1"/>
        </xdr:nvSpPr>
        <xdr:spPr bwMode="auto">
          <a:xfrm>
            <a:off x="7778916"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3AA4E55-0E26-4C4C-963A-8A5C4911558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8">
        <xdr:nvSpPr>
          <xdr:cNvPr id="126" name="テキスト ボックス 125"/>
          <xdr:cNvSpPr txBox="1"/>
        </xdr:nvSpPr>
        <xdr:spPr bwMode="auto">
          <a:xfrm>
            <a:off x="8637641"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F7A0921-D23B-4F36-921E-323C5A666B1C}"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8">
        <xdr:nvSpPr>
          <xdr:cNvPr id="127" name="テキスト ボックス 126"/>
          <xdr:cNvSpPr txBox="1"/>
        </xdr:nvSpPr>
        <xdr:spPr bwMode="auto">
          <a:xfrm>
            <a:off x="9505802"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881E29A-E463-43D4-BDE0-BDE78531C2A8}"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8">
        <xdr:nvSpPr>
          <xdr:cNvPr id="133" name="テキスト ボックス 132"/>
          <xdr:cNvSpPr txBox="1"/>
        </xdr:nvSpPr>
        <xdr:spPr bwMode="auto">
          <a:xfrm>
            <a:off x="10053121"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FAF4DCF-AF95-4F3E-AE0A-4FED7F8AA25D}"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25</xdr:col>
      <xdr:colOff>2434</xdr:colOff>
      <xdr:row>26</xdr:row>
      <xdr:rowOff>27214</xdr:rowOff>
    </xdr:from>
    <xdr:to>
      <xdr:col>25</xdr:col>
      <xdr:colOff>211850</xdr:colOff>
      <xdr:row>26</xdr:row>
      <xdr:rowOff>212271</xdr:rowOff>
    </xdr:to>
    <xdr:sp macro="" textlink="$BS$27">
      <xdr:nvSpPr>
        <xdr:cNvPr id="134" name="テキスト ボックス 133"/>
        <xdr:cNvSpPr txBox="1"/>
      </xdr:nvSpPr>
      <xdr:spPr bwMode="auto">
        <a:xfrm>
          <a:off x="5424880" y="4572000"/>
          <a:ext cx="20941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23718FCA-87FC-457C-8ED2-9823F71E27B1}" type="TxLink">
            <a:rPr kumimoji="1" lang="ja-JP"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twoCellAnchor>
    <xdr:from>
      <xdr:col>62</xdr:col>
      <xdr:colOff>171450</xdr:colOff>
      <xdr:row>29</xdr:row>
      <xdr:rowOff>123825</xdr:rowOff>
    </xdr:from>
    <xdr:to>
      <xdr:col>63</xdr:col>
      <xdr:colOff>95250</xdr:colOff>
      <xdr:row>31</xdr:row>
      <xdr:rowOff>9525</xdr:rowOff>
    </xdr:to>
    <xdr:sp macro="" textlink="$CI$18">
      <xdr:nvSpPr>
        <xdr:cNvPr id="149" name="テキスト ボックス 148"/>
        <xdr:cNvSpPr txBox="1"/>
      </xdr:nvSpPr>
      <xdr:spPr bwMode="auto">
        <a:xfrm>
          <a:off x="14116050" y="531495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899CD71-34B7-44E3-BB24-D179DF6F302A}"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twoCellAnchor>
    <xdr:from>
      <xdr:col>28</xdr:col>
      <xdr:colOff>126259</xdr:colOff>
      <xdr:row>26</xdr:row>
      <xdr:rowOff>27214</xdr:rowOff>
    </xdr:from>
    <xdr:to>
      <xdr:col>29</xdr:col>
      <xdr:colOff>116600</xdr:colOff>
      <xdr:row>26</xdr:row>
      <xdr:rowOff>212271</xdr:rowOff>
    </xdr:to>
    <xdr:sp macro="" textlink="$BT$27">
      <xdr:nvSpPr>
        <xdr:cNvPr id="135" name="テキスト ボックス 134"/>
        <xdr:cNvSpPr txBox="1"/>
      </xdr:nvSpPr>
      <xdr:spPr bwMode="auto">
        <a:xfrm>
          <a:off x="6231784" y="4599214"/>
          <a:ext cx="20941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C82AC2D-25DA-4890-B8F0-85BD951C437B}" type="TxLink">
            <a:rPr kumimoji="1" lang="ja-JP"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xdr:colOff>
      <xdr:row>1</xdr:row>
      <xdr:rowOff>73269</xdr:rowOff>
    </xdr:from>
    <xdr:to>
      <xdr:col>12</xdr:col>
      <xdr:colOff>816829</xdr:colOff>
      <xdr:row>5</xdr:row>
      <xdr:rowOff>82939</xdr:rowOff>
    </xdr:to>
    <xdr:grpSp>
      <xdr:nvGrpSpPr>
        <xdr:cNvPr id="2" name="グループ化 1"/>
        <xdr:cNvGrpSpPr/>
      </xdr:nvGrpSpPr>
      <xdr:grpSpPr>
        <a:xfrm>
          <a:off x="2270760" y="187569"/>
          <a:ext cx="7110949" cy="482110"/>
          <a:chOff x="2220057" y="190500"/>
          <a:chExt cx="6458560" cy="478593"/>
        </a:xfrm>
      </xdr:grpSpPr>
      <xdr:sp macro="" textlink="$R$4">
        <xdr:nvSpPr>
          <xdr:cNvPr id="3" name="テキスト ボックス 2"/>
          <xdr:cNvSpPr txBox="1"/>
        </xdr:nvSpPr>
        <xdr:spPr>
          <a:xfrm>
            <a:off x="5162900"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59AFF69-374C-4C73-B6E4-93E60827690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4" name="テキスト ボックス 3"/>
          <xdr:cNvSpPr txBox="1"/>
        </xdr:nvSpPr>
        <xdr:spPr>
          <a:xfrm>
            <a:off x="3687554"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05714E0-B159-4022-B627-DE85EB9296D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4">
        <xdr:nvSpPr>
          <xdr:cNvPr id="5" name="テキスト ボックス 4"/>
          <xdr:cNvSpPr txBox="1"/>
        </xdr:nvSpPr>
        <xdr:spPr>
          <a:xfrm>
            <a:off x="2220057"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DC3990C-03F2-4221-9CFD-F30C15D012D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4">
        <xdr:nvSpPr>
          <xdr:cNvPr id="6" name="テキスト ボックス 5"/>
          <xdr:cNvSpPr txBox="1"/>
        </xdr:nvSpPr>
        <xdr:spPr>
          <a:xfrm>
            <a:off x="6646094"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4F472A6-D244-4504-A114-DACA7B8C0B5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4">
        <xdr:nvSpPr>
          <xdr:cNvPr id="7" name="テキスト ボックス 6"/>
          <xdr:cNvSpPr txBox="1"/>
        </xdr:nvSpPr>
        <xdr:spPr>
          <a:xfrm>
            <a:off x="8215610"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B868872-5D42-44AE-81C7-D5D53FBC51C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15240</xdr:colOff>
      <xdr:row>24</xdr:row>
      <xdr:rowOff>65943</xdr:rowOff>
    </xdr:from>
    <xdr:to>
      <xdr:col>12</xdr:col>
      <xdr:colOff>824155</xdr:colOff>
      <xdr:row>28</xdr:row>
      <xdr:rowOff>75613</xdr:rowOff>
    </xdr:to>
    <xdr:grpSp>
      <xdr:nvGrpSpPr>
        <xdr:cNvPr id="8" name="グループ化 7"/>
        <xdr:cNvGrpSpPr/>
      </xdr:nvGrpSpPr>
      <xdr:grpSpPr>
        <a:xfrm>
          <a:off x="2240280" y="2969163"/>
          <a:ext cx="7148755" cy="497350"/>
          <a:chOff x="2264018" y="2762251"/>
          <a:chExt cx="6458560" cy="478593"/>
        </a:xfrm>
      </xdr:grpSpPr>
      <xdr:sp macro="" textlink="$R$30">
        <xdr:nvSpPr>
          <xdr:cNvPr id="9" name="テキスト ボックス 8"/>
          <xdr:cNvSpPr txBox="1"/>
        </xdr:nvSpPr>
        <xdr:spPr>
          <a:xfrm>
            <a:off x="5206861"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76C9734-F8BE-4BD4-8BD3-0FCA8D1683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0">
        <xdr:nvSpPr>
          <xdr:cNvPr id="10" name="テキスト ボックス 9"/>
          <xdr:cNvSpPr txBox="1"/>
        </xdr:nvSpPr>
        <xdr:spPr>
          <a:xfrm>
            <a:off x="3731515"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BE9994-CF51-44E6-892F-918781CB9A0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0">
        <xdr:nvSpPr>
          <xdr:cNvPr id="11" name="テキスト ボックス 10"/>
          <xdr:cNvSpPr txBox="1"/>
        </xdr:nvSpPr>
        <xdr:spPr>
          <a:xfrm>
            <a:off x="2264018"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1CDDA39-50BE-473D-988E-AC6B4D81FC9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S$30">
        <xdr:nvSpPr>
          <xdr:cNvPr id="12" name="テキスト ボックス 11"/>
          <xdr:cNvSpPr txBox="1"/>
        </xdr:nvSpPr>
        <xdr:spPr>
          <a:xfrm>
            <a:off x="6690055"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728534-3208-40CB-902A-B78320DA141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30">
        <xdr:nvSpPr>
          <xdr:cNvPr id="13" name="テキスト ボックス 12"/>
          <xdr:cNvSpPr txBox="1"/>
        </xdr:nvSpPr>
        <xdr:spPr>
          <a:xfrm>
            <a:off x="8259571"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BD5FD9E-B2C3-46CF-B40F-23502FA6512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38100</xdr:colOff>
      <xdr:row>54</xdr:row>
      <xdr:rowOff>58616</xdr:rowOff>
    </xdr:from>
    <xdr:to>
      <xdr:col>12</xdr:col>
      <xdr:colOff>875445</xdr:colOff>
      <xdr:row>58</xdr:row>
      <xdr:rowOff>68286</xdr:rowOff>
    </xdr:to>
    <xdr:grpSp>
      <xdr:nvGrpSpPr>
        <xdr:cNvPr id="14" name="グループ化 13"/>
        <xdr:cNvGrpSpPr/>
      </xdr:nvGrpSpPr>
      <xdr:grpSpPr>
        <a:xfrm>
          <a:off x="2263140" y="6619436"/>
          <a:ext cx="7177185" cy="497350"/>
          <a:chOff x="2278673" y="6271847"/>
          <a:chExt cx="6458560" cy="478593"/>
        </a:xfrm>
      </xdr:grpSpPr>
      <xdr:sp macro="" textlink="$R$60">
        <xdr:nvSpPr>
          <xdr:cNvPr id="15" name="テキスト ボックス 14"/>
          <xdr:cNvSpPr txBox="1"/>
        </xdr:nvSpPr>
        <xdr:spPr>
          <a:xfrm>
            <a:off x="5221516"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7E8815A-E561-456A-AF5E-2980BA46195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60">
        <xdr:nvSpPr>
          <xdr:cNvPr id="16" name="テキスト ボックス 15"/>
          <xdr:cNvSpPr txBox="1"/>
        </xdr:nvSpPr>
        <xdr:spPr>
          <a:xfrm>
            <a:off x="3746170"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F1BC61-62A4-45C7-A661-3C808510AE8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60">
        <xdr:nvSpPr>
          <xdr:cNvPr id="17" name="テキスト ボックス 16"/>
          <xdr:cNvSpPr txBox="1"/>
        </xdr:nvSpPr>
        <xdr:spPr>
          <a:xfrm>
            <a:off x="2278673"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E7CB7FB-40E5-4CE7-9BFE-EB81558A7C1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60">
        <xdr:nvSpPr>
          <xdr:cNvPr id="18" name="テキスト ボックス 17"/>
          <xdr:cNvSpPr txBox="1"/>
        </xdr:nvSpPr>
        <xdr:spPr>
          <a:xfrm>
            <a:off x="6704710"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6A3086-87AF-4ADB-8E10-E0C56914112C}"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T$60">
        <xdr:nvSpPr>
          <xdr:cNvPr id="19" name="テキスト ボックス 18"/>
          <xdr:cNvSpPr txBox="1"/>
        </xdr:nvSpPr>
        <xdr:spPr>
          <a:xfrm>
            <a:off x="8274226"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7AEC438-5F33-409A-BF86-F919333382A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175844</xdr:colOff>
      <xdr:row>78</xdr:row>
      <xdr:rowOff>65945</xdr:rowOff>
    </xdr:from>
    <xdr:to>
      <xdr:col>12</xdr:col>
      <xdr:colOff>853462</xdr:colOff>
      <xdr:row>82</xdr:row>
      <xdr:rowOff>75615</xdr:rowOff>
    </xdr:to>
    <xdr:grpSp>
      <xdr:nvGrpSpPr>
        <xdr:cNvPr id="20" name="グループ化 19"/>
        <xdr:cNvGrpSpPr/>
      </xdr:nvGrpSpPr>
      <xdr:grpSpPr>
        <a:xfrm>
          <a:off x="2400884" y="9552845"/>
          <a:ext cx="7017458" cy="497350"/>
          <a:chOff x="2256690" y="9092714"/>
          <a:chExt cx="6458560" cy="478593"/>
        </a:xfrm>
      </xdr:grpSpPr>
      <xdr:sp macro="" textlink="$R$84">
        <xdr:nvSpPr>
          <xdr:cNvPr id="21" name="テキスト ボックス 20"/>
          <xdr:cNvSpPr txBox="1"/>
        </xdr:nvSpPr>
        <xdr:spPr>
          <a:xfrm>
            <a:off x="5199533"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4D467AA-5560-4869-8B6F-F58818767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84">
        <xdr:nvSpPr>
          <xdr:cNvPr id="22" name="テキスト ボックス 21"/>
          <xdr:cNvSpPr txBox="1"/>
        </xdr:nvSpPr>
        <xdr:spPr>
          <a:xfrm>
            <a:off x="3724187"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32C6A4-85F9-44AF-AF42-6051B1ADCE1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84">
        <xdr:nvSpPr>
          <xdr:cNvPr id="23" name="テキスト ボックス 22"/>
          <xdr:cNvSpPr txBox="1"/>
        </xdr:nvSpPr>
        <xdr:spPr>
          <a:xfrm>
            <a:off x="2256690"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8990159-9567-42E8-A258-6ECC94F3AD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84">
        <xdr:nvSpPr>
          <xdr:cNvPr id="24" name="テキスト ボックス 23"/>
          <xdr:cNvSpPr txBox="1"/>
        </xdr:nvSpPr>
        <xdr:spPr>
          <a:xfrm>
            <a:off x="6682727"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50D3E8F-1B1A-4C63-A2C9-DB4721EFFAA4}"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84">
        <xdr:nvSpPr>
          <xdr:cNvPr id="25" name="テキスト ボックス 24"/>
          <xdr:cNvSpPr txBox="1"/>
        </xdr:nvSpPr>
        <xdr:spPr>
          <a:xfrm>
            <a:off x="8252243"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2815798-FBC5-46EA-8F01-2332ABF7055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183172</xdr:colOff>
      <xdr:row>108</xdr:row>
      <xdr:rowOff>65944</xdr:rowOff>
    </xdr:from>
    <xdr:to>
      <xdr:col>12</xdr:col>
      <xdr:colOff>860790</xdr:colOff>
      <xdr:row>112</xdr:row>
      <xdr:rowOff>75614</xdr:rowOff>
    </xdr:to>
    <xdr:grpSp>
      <xdr:nvGrpSpPr>
        <xdr:cNvPr id="26" name="グループ化 25"/>
        <xdr:cNvGrpSpPr/>
      </xdr:nvGrpSpPr>
      <xdr:grpSpPr>
        <a:xfrm>
          <a:off x="2408212" y="13210444"/>
          <a:ext cx="7017458" cy="497350"/>
          <a:chOff x="2264018" y="12609636"/>
          <a:chExt cx="6458560" cy="478593"/>
        </a:xfrm>
      </xdr:grpSpPr>
      <xdr:sp macro="" textlink="$R$114">
        <xdr:nvSpPr>
          <xdr:cNvPr id="27" name="テキスト ボックス 26"/>
          <xdr:cNvSpPr txBox="1"/>
        </xdr:nvSpPr>
        <xdr:spPr>
          <a:xfrm>
            <a:off x="5206861"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5E7E76-0C1C-4928-AA36-DBC1214A90D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114">
        <xdr:nvSpPr>
          <xdr:cNvPr id="28" name="テキスト ボックス 27"/>
          <xdr:cNvSpPr txBox="1"/>
        </xdr:nvSpPr>
        <xdr:spPr>
          <a:xfrm>
            <a:off x="3731515"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968FEFE-CE9B-479E-A694-16EEC1E0CE5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114">
        <xdr:nvSpPr>
          <xdr:cNvPr id="29" name="テキスト ボックス 28"/>
          <xdr:cNvSpPr txBox="1"/>
        </xdr:nvSpPr>
        <xdr:spPr>
          <a:xfrm>
            <a:off x="2264018"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5AE806-A322-45FD-B85C-19372381F43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114">
        <xdr:nvSpPr>
          <xdr:cNvPr id="30" name="テキスト ボックス 29"/>
          <xdr:cNvSpPr txBox="1"/>
        </xdr:nvSpPr>
        <xdr:spPr>
          <a:xfrm>
            <a:off x="6690055"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688981-A364-4013-8C7B-77FECBD2E71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114">
        <xdr:nvSpPr>
          <xdr:cNvPr id="31" name="テキスト ボックス 30"/>
          <xdr:cNvSpPr txBox="1"/>
        </xdr:nvSpPr>
        <xdr:spPr>
          <a:xfrm>
            <a:off x="8259571"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96FFE89-48C2-4431-B79C-816E7B3FC1A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168518</xdr:colOff>
      <xdr:row>132</xdr:row>
      <xdr:rowOff>65943</xdr:rowOff>
    </xdr:from>
    <xdr:to>
      <xdr:col>12</xdr:col>
      <xdr:colOff>846136</xdr:colOff>
      <xdr:row>136</xdr:row>
      <xdr:rowOff>75613</xdr:rowOff>
    </xdr:to>
    <xdr:grpSp>
      <xdr:nvGrpSpPr>
        <xdr:cNvPr id="32" name="グループ化 31"/>
        <xdr:cNvGrpSpPr/>
      </xdr:nvGrpSpPr>
      <xdr:grpSpPr>
        <a:xfrm>
          <a:off x="2393558" y="16136523"/>
          <a:ext cx="7017458" cy="497350"/>
          <a:chOff x="2300652" y="15423174"/>
          <a:chExt cx="6458560" cy="478593"/>
        </a:xfrm>
      </xdr:grpSpPr>
      <xdr:sp macro="" textlink="$R$138">
        <xdr:nvSpPr>
          <xdr:cNvPr id="33" name="テキスト ボックス 32"/>
          <xdr:cNvSpPr txBox="1"/>
        </xdr:nvSpPr>
        <xdr:spPr>
          <a:xfrm>
            <a:off x="5243495"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67F1BC3-5AA2-4E09-98B8-453AC35A057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138">
        <xdr:nvSpPr>
          <xdr:cNvPr id="34" name="テキスト ボックス 33"/>
          <xdr:cNvSpPr txBox="1"/>
        </xdr:nvSpPr>
        <xdr:spPr>
          <a:xfrm>
            <a:off x="3768149"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408746-1BF2-4575-B11B-10457ED3153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138">
        <xdr:nvSpPr>
          <xdr:cNvPr id="35" name="テキスト ボックス 34"/>
          <xdr:cNvSpPr txBox="1"/>
        </xdr:nvSpPr>
        <xdr:spPr>
          <a:xfrm>
            <a:off x="2300652"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7F84F38-1076-4F23-9DCE-A15E732E2C6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138">
        <xdr:nvSpPr>
          <xdr:cNvPr id="36" name="テキスト ボックス 35"/>
          <xdr:cNvSpPr txBox="1"/>
        </xdr:nvSpPr>
        <xdr:spPr>
          <a:xfrm>
            <a:off x="6726689"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428E97-2CE1-49C5-8077-C0C87F0F00A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138">
        <xdr:nvSpPr>
          <xdr:cNvPr id="37" name="テキスト ボックス 36"/>
          <xdr:cNvSpPr txBox="1"/>
        </xdr:nvSpPr>
        <xdr:spPr>
          <a:xfrm>
            <a:off x="8296205"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EC358E5-2CCC-44B8-B7B9-58A3A86084C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168518</xdr:colOff>
      <xdr:row>162</xdr:row>
      <xdr:rowOff>58616</xdr:rowOff>
    </xdr:from>
    <xdr:to>
      <xdr:col>12</xdr:col>
      <xdr:colOff>846136</xdr:colOff>
      <xdr:row>166</xdr:row>
      <xdr:rowOff>68286</xdr:rowOff>
    </xdr:to>
    <xdr:grpSp>
      <xdr:nvGrpSpPr>
        <xdr:cNvPr id="38" name="グループ化 37"/>
        <xdr:cNvGrpSpPr/>
      </xdr:nvGrpSpPr>
      <xdr:grpSpPr>
        <a:xfrm>
          <a:off x="2393558" y="19786796"/>
          <a:ext cx="7017458" cy="497350"/>
          <a:chOff x="2249364" y="18932770"/>
          <a:chExt cx="6458560" cy="478593"/>
        </a:xfrm>
      </xdr:grpSpPr>
      <xdr:sp macro="" textlink="$R$167">
        <xdr:nvSpPr>
          <xdr:cNvPr id="39" name="テキスト ボックス 38"/>
          <xdr:cNvSpPr txBox="1"/>
        </xdr:nvSpPr>
        <xdr:spPr>
          <a:xfrm>
            <a:off x="5192207"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6C8CAC9-9C70-4890-B280-03C3396150F0}"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Q$167">
        <xdr:nvSpPr>
          <xdr:cNvPr id="40" name="テキスト ボックス 39"/>
          <xdr:cNvSpPr txBox="1"/>
        </xdr:nvSpPr>
        <xdr:spPr>
          <a:xfrm>
            <a:off x="3716861"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4FDBAD-1C25-48B0-88B2-03A5B8AB6C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167">
        <xdr:nvSpPr>
          <xdr:cNvPr id="41" name="テキスト ボックス 40"/>
          <xdr:cNvSpPr txBox="1"/>
        </xdr:nvSpPr>
        <xdr:spPr>
          <a:xfrm>
            <a:off x="2249364"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6C72746-F309-448F-8516-566EBA8A0D5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167">
        <xdr:nvSpPr>
          <xdr:cNvPr id="42" name="テキスト ボックス 41"/>
          <xdr:cNvSpPr txBox="1"/>
        </xdr:nvSpPr>
        <xdr:spPr>
          <a:xfrm>
            <a:off x="6675401"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74007BD-E336-4005-B114-A44506B2B35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167">
        <xdr:nvSpPr>
          <xdr:cNvPr id="43" name="テキスト ボックス 42"/>
          <xdr:cNvSpPr txBox="1"/>
        </xdr:nvSpPr>
        <xdr:spPr>
          <a:xfrm>
            <a:off x="8244917"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DBD5A30-740D-4778-A68C-BA791D0638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53</xdr:row>
      <xdr:rowOff>57150</xdr:rowOff>
    </xdr:from>
    <xdr:to>
      <xdr:col>9</xdr:col>
      <xdr:colOff>1084262</xdr:colOff>
      <xdr:row>57</xdr:row>
      <xdr:rowOff>78543</xdr:rowOff>
    </xdr:to>
    <xdr:grpSp>
      <xdr:nvGrpSpPr>
        <xdr:cNvPr id="2" name="グループ化 1"/>
        <xdr:cNvGrpSpPr/>
      </xdr:nvGrpSpPr>
      <xdr:grpSpPr>
        <a:xfrm>
          <a:off x="2335823" y="6644054"/>
          <a:ext cx="6932612" cy="519624"/>
          <a:chOff x="2228850" y="6115050"/>
          <a:chExt cx="6532562" cy="478593"/>
        </a:xfrm>
      </xdr:grpSpPr>
      <xdr:sp macro="" textlink="$O$56">
        <xdr:nvSpPr>
          <xdr:cNvPr id="3" name="テキスト ボックス 2"/>
          <xdr:cNvSpPr txBox="1"/>
        </xdr:nvSpPr>
        <xdr:spPr>
          <a:xfrm>
            <a:off x="5205412"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7D2B1C-CF38-4E23-9F64-AB949D34510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N$56">
        <xdr:nvSpPr>
          <xdr:cNvPr id="4" name="テキスト ボックス 3"/>
          <xdr:cNvSpPr txBox="1"/>
        </xdr:nvSpPr>
        <xdr:spPr>
          <a:xfrm>
            <a:off x="3713162"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6A3D95-EEA4-48DA-9F6F-6F772B77C0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M$56">
        <xdr:nvSpPr>
          <xdr:cNvPr id="5" name="テキスト ボックス 4"/>
          <xdr:cNvSpPr txBox="1"/>
        </xdr:nvSpPr>
        <xdr:spPr>
          <a:xfrm>
            <a:off x="2228850"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65C2C4-32DB-4FD6-9CAE-5B132E895E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56">
        <xdr:nvSpPr>
          <xdr:cNvPr id="6" name="テキスト ボックス 5"/>
          <xdr:cNvSpPr txBox="1"/>
        </xdr:nvSpPr>
        <xdr:spPr>
          <a:xfrm>
            <a:off x="6705600"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C71FD05-1E13-4F75-B379-C5F3AD6B4F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56">
        <xdr:nvSpPr>
          <xdr:cNvPr id="7" name="テキスト ボックス 6"/>
          <xdr:cNvSpPr txBox="1"/>
        </xdr:nvSpPr>
        <xdr:spPr>
          <a:xfrm>
            <a:off x="8293100"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50F3FEB-19F6-41C0-899D-3FC533BC66F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152400</xdr:colOff>
      <xdr:row>1</xdr:row>
      <xdr:rowOff>57150</xdr:rowOff>
    </xdr:from>
    <xdr:to>
      <xdr:col>9</xdr:col>
      <xdr:colOff>1084262</xdr:colOff>
      <xdr:row>5</xdr:row>
      <xdr:rowOff>78543</xdr:rowOff>
    </xdr:to>
    <xdr:grpSp>
      <xdr:nvGrpSpPr>
        <xdr:cNvPr id="8" name="グループ化 7"/>
        <xdr:cNvGrpSpPr/>
      </xdr:nvGrpSpPr>
      <xdr:grpSpPr>
        <a:xfrm>
          <a:off x="2335823" y="174381"/>
          <a:ext cx="6932612" cy="512297"/>
          <a:chOff x="2228850" y="171450"/>
          <a:chExt cx="6465887" cy="478593"/>
        </a:xfrm>
      </xdr:grpSpPr>
      <xdr:sp macro="" textlink="$O$4">
        <xdr:nvSpPr>
          <xdr:cNvPr id="9" name="テキスト ボックス 8"/>
          <xdr:cNvSpPr txBox="1"/>
        </xdr:nvSpPr>
        <xdr:spPr>
          <a:xfrm>
            <a:off x="5175032"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694AF5-AA96-42BD-BBED-6D12D8B8C23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10" name="テキスト ボックス 9"/>
          <xdr:cNvSpPr txBox="1"/>
        </xdr:nvSpPr>
        <xdr:spPr>
          <a:xfrm>
            <a:off x="3698012"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5E720C-DB5E-44B8-80EE-9F951E50D88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M$4">
        <xdr:nvSpPr>
          <xdr:cNvPr id="11" name="テキスト ボックス 10"/>
          <xdr:cNvSpPr txBox="1"/>
        </xdr:nvSpPr>
        <xdr:spPr>
          <a:xfrm>
            <a:off x="2228850"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98DFA3E-7FE9-46BC-9330-0C58849D294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4">
        <xdr:nvSpPr>
          <xdr:cNvPr id="12" name="テキスト ボックス 11"/>
          <xdr:cNvSpPr txBox="1"/>
        </xdr:nvSpPr>
        <xdr:spPr>
          <a:xfrm>
            <a:off x="6659908"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501D57E-8B03-4A07-A5A9-E81BC309D01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13" name="テキスト ボックス 12"/>
          <xdr:cNvSpPr txBox="1"/>
        </xdr:nvSpPr>
        <xdr:spPr>
          <a:xfrm>
            <a:off x="8231205"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F50A39-F4DD-4460-B603-1EFEA435DFE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152400</xdr:colOff>
      <xdr:row>216</xdr:row>
      <xdr:rowOff>66675</xdr:rowOff>
    </xdr:from>
    <xdr:to>
      <xdr:col>9</xdr:col>
      <xdr:colOff>1084262</xdr:colOff>
      <xdr:row>220</xdr:row>
      <xdr:rowOff>88068</xdr:rowOff>
    </xdr:to>
    <xdr:grpSp>
      <xdr:nvGrpSpPr>
        <xdr:cNvPr id="14" name="グループ化 13"/>
        <xdr:cNvGrpSpPr/>
      </xdr:nvGrpSpPr>
      <xdr:grpSpPr>
        <a:xfrm>
          <a:off x="2335823" y="26546175"/>
          <a:ext cx="6932612" cy="512297"/>
          <a:chOff x="2228850" y="24869775"/>
          <a:chExt cx="6465887" cy="478593"/>
        </a:xfrm>
      </xdr:grpSpPr>
      <xdr:sp macro="" textlink="$O$219">
        <xdr:nvSpPr>
          <xdr:cNvPr id="15" name="テキスト ボックス 14"/>
          <xdr:cNvSpPr txBox="1"/>
        </xdr:nvSpPr>
        <xdr:spPr>
          <a:xfrm>
            <a:off x="5175032"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87D4BEF-C611-4DB4-B611-5085048D949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219">
        <xdr:nvSpPr>
          <xdr:cNvPr id="16" name="テキスト ボックス 15"/>
          <xdr:cNvSpPr txBox="1"/>
        </xdr:nvSpPr>
        <xdr:spPr>
          <a:xfrm>
            <a:off x="3698012"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01D859-B1D4-4CF5-9362-EBC9E6F7F90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M$219">
        <xdr:nvSpPr>
          <xdr:cNvPr id="17" name="テキスト ボックス 16"/>
          <xdr:cNvSpPr txBox="1"/>
        </xdr:nvSpPr>
        <xdr:spPr>
          <a:xfrm>
            <a:off x="2228850"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2C1A0E1-F78C-4868-83F3-A0753731519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219">
        <xdr:nvSpPr>
          <xdr:cNvPr id="18" name="テキスト ボックス 17"/>
          <xdr:cNvSpPr txBox="1"/>
        </xdr:nvSpPr>
        <xdr:spPr>
          <a:xfrm>
            <a:off x="6659908"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9A4127F-EBC3-4526-B01F-F6DB7F98B2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19">
        <xdr:nvSpPr>
          <xdr:cNvPr id="19" name="テキスト ボックス 18"/>
          <xdr:cNvSpPr txBox="1"/>
        </xdr:nvSpPr>
        <xdr:spPr>
          <a:xfrm>
            <a:off x="8231205"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E1340B1-0E2E-4596-B10A-422ED3A94471}"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142874</xdr:colOff>
      <xdr:row>1</xdr:row>
      <xdr:rowOff>91282</xdr:rowOff>
    </xdr:from>
    <xdr:to>
      <xdr:col>10</xdr:col>
      <xdr:colOff>896936</xdr:colOff>
      <xdr:row>5</xdr:row>
      <xdr:rowOff>53937</xdr:rowOff>
    </xdr:to>
    <xdr:grpSp>
      <xdr:nvGrpSpPr>
        <xdr:cNvPr id="2" name="グループ化 1"/>
        <xdr:cNvGrpSpPr/>
      </xdr:nvGrpSpPr>
      <xdr:grpSpPr>
        <a:xfrm>
          <a:off x="2285999" y="202407"/>
          <a:ext cx="7143750" cy="478593"/>
          <a:chOff x="2222499" y="198661"/>
          <a:chExt cx="6532562" cy="414647"/>
        </a:xfrm>
      </xdr:grpSpPr>
      <xdr:sp macro="" textlink="$P$4">
        <xdr:nvSpPr>
          <xdr:cNvPr id="3" name="テキスト ボックス 2"/>
          <xdr:cNvSpPr txBox="1"/>
        </xdr:nvSpPr>
        <xdr:spPr>
          <a:xfrm>
            <a:off x="5199061"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8739AD-E741-4688-850A-118E314EFA7B}"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O$4">
        <xdr:nvSpPr>
          <xdr:cNvPr id="4" name="テキスト ボックス 3"/>
          <xdr:cNvSpPr txBox="1"/>
        </xdr:nvSpPr>
        <xdr:spPr>
          <a:xfrm>
            <a:off x="3706811"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39D88FD-8EEF-46DD-BDCA-6F0BE9C9EEC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5" name="テキスト ボックス 4"/>
          <xdr:cNvSpPr txBox="1"/>
        </xdr:nvSpPr>
        <xdr:spPr>
          <a:xfrm>
            <a:off x="2222499"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270002-B3B9-4D7E-B0F7-2E252CF3EC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6" name="テキスト ボックス 5"/>
          <xdr:cNvSpPr txBox="1"/>
        </xdr:nvSpPr>
        <xdr:spPr>
          <a:xfrm>
            <a:off x="6699249"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FFC6481-643E-4C36-B878-132423210C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4">
        <xdr:nvSpPr>
          <xdr:cNvPr id="7" name="テキスト ボックス 6"/>
          <xdr:cNvSpPr txBox="1"/>
        </xdr:nvSpPr>
        <xdr:spPr>
          <a:xfrm>
            <a:off x="8286749"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A637383-F1BC-430F-90E3-E014B983F56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142874</xdr:colOff>
      <xdr:row>50</xdr:row>
      <xdr:rowOff>123032</xdr:rowOff>
    </xdr:from>
    <xdr:to>
      <xdr:col>10</xdr:col>
      <xdr:colOff>896936</xdr:colOff>
      <xdr:row>54</xdr:row>
      <xdr:rowOff>93624</xdr:rowOff>
    </xdr:to>
    <xdr:grpSp>
      <xdr:nvGrpSpPr>
        <xdr:cNvPr id="8" name="グループ化 7"/>
        <xdr:cNvGrpSpPr/>
      </xdr:nvGrpSpPr>
      <xdr:grpSpPr>
        <a:xfrm>
          <a:off x="2285999" y="6822282"/>
          <a:ext cx="7143750" cy="486530"/>
          <a:chOff x="2222499" y="203609"/>
          <a:chExt cx="6532562" cy="404751"/>
        </a:xfrm>
      </xdr:grpSpPr>
      <xdr:sp macro="" textlink="$P$4">
        <xdr:nvSpPr>
          <xdr:cNvPr id="9" name="テキスト ボックス 8"/>
          <xdr:cNvSpPr txBox="1"/>
        </xdr:nvSpPr>
        <xdr:spPr>
          <a:xfrm>
            <a:off x="5199061"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8739AD-E741-4688-850A-118E314EFA7B}"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O$4">
        <xdr:nvSpPr>
          <xdr:cNvPr id="10" name="テキスト ボックス 9"/>
          <xdr:cNvSpPr txBox="1"/>
        </xdr:nvSpPr>
        <xdr:spPr>
          <a:xfrm>
            <a:off x="3706811"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39D88FD-8EEF-46DD-BDCA-6F0BE9C9EEC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11" name="テキスト ボックス 10"/>
          <xdr:cNvSpPr txBox="1"/>
        </xdr:nvSpPr>
        <xdr:spPr>
          <a:xfrm>
            <a:off x="2222499"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270002-B3B9-4D7E-B0F7-2E252CF3EC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12" name="テキスト ボックス 11"/>
          <xdr:cNvSpPr txBox="1"/>
        </xdr:nvSpPr>
        <xdr:spPr>
          <a:xfrm>
            <a:off x="6699249"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FFC6481-643E-4C36-B878-132423210C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4">
        <xdr:nvSpPr>
          <xdr:cNvPr id="13" name="テキスト ボックス 12"/>
          <xdr:cNvSpPr txBox="1"/>
        </xdr:nvSpPr>
        <xdr:spPr>
          <a:xfrm>
            <a:off x="8286749"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A637383-F1BC-430F-90E3-E014B983F56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142874</xdr:colOff>
      <xdr:row>100</xdr:row>
      <xdr:rowOff>91283</xdr:rowOff>
    </xdr:from>
    <xdr:to>
      <xdr:col>10</xdr:col>
      <xdr:colOff>896936</xdr:colOff>
      <xdr:row>104</xdr:row>
      <xdr:rowOff>69813</xdr:rowOff>
    </xdr:to>
    <xdr:grpSp>
      <xdr:nvGrpSpPr>
        <xdr:cNvPr id="14" name="グループ化 13"/>
        <xdr:cNvGrpSpPr/>
      </xdr:nvGrpSpPr>
      <xdr:grpSpPr>
        <a:xfrm>
          <a:off x="2285999" y="13513596"/>
          <a:ext cx="7143750" cy="478592"/>
          <a:chOff x="2222499" y="190433"/>
          <a:chExt cx="6532562" cy="431104"/>
        </a:xfrm>
      </xdr:grpSpPr>
      <xdr:sp macro="" textlink="$P$4">
        <xdr:nvSpPr>
          <xdr:cNvPr id="15" name="テキスト ボックス 14"/>
          <xdr:cNvSpPr txBox="1"/>
        </xdr:nvSpPr>
        <xdr:spPr>
          <a:xfrm>
            <a:off x="5199061"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8739AD-E741-4688-850A-118E314EFA7B}"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O$4">
        <xdr:nvSpPr>
          <xdr:cNvPr id="16" name="テキスト ボックス 15"/>
          <xdr:cNvSpPr txBox="1"/>
        </xdr:nvSpPr>
        <xdr:spPr>
          <a:xfrm>
            <a:off x="3706811"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39D88FD-8EEF-46DD-BDCA-6F0BE9C9EEC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17" name="テキスト ボックス 16"/>
          <xdr:cNvSpPr txBox="1"/>
        </xdr:nvSpPr>
        <xdr:spPr>
          <a:xfrm>
            <a:off x="2222499"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270002-B3B9-4D7E-B0F7-2E252CF3EC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18" name="テキスト ボックス 17"/>
          <xdr:cNvSpPr txBox="1"/>
        </xdr:nvSpPr>
        <xdr:spPr>
          <a:xfrm>
            <a:off x="6699249"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FFC6481-643E-4C36-B878-132423210C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4">
        <xdr:nvSpPr>
          <xdr:cNvPr id="19" name="テキスト ボックス 18"/>
          <xdr:cNvSpPr txBox="1"/>
        </xdr:nvSpPr>
        <xdr:spPr>
          <a:xfrm>
            <a:off x="8286749"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A637383-F1BC-430F-90E3-E014B983F56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68263</xdr:colOff>
      <xdr:row>10</xdr:row>
      <xdr:rowOff>109537</xdr:rowOff>
    </xdr:from>
    <xdr:to>
      <xdr:col>29</xdr:col>
      <xdr:colOff>196850</xdr:colOff>
      <xdr:row>12</xdr:row>
      <xdr:rowOff>109537</xdr:rowOff>
    </xdr:to>
    <xdr:sp macro="" textlink="">
      <xdr:nvSpPr>
        <xdr:cNvPr id="2" name="テキスト ボックス 1"/>
        <xdr:cNvSpPr txBox="1"/>
      </xdr:nvSpPr>
      <xdr:spPr>
        <a:xfrm>
          <a:off x="10275888" y="1951037"/>
          <a:ext cx="4414837" cy="254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評価方法：チェック着目リストの</a:t>
          </a:r>
          <a:r>
            <a:rPr kumimoji="1" lang="en-US" altLang="ja-JP" sz="800" b="1">
              <a:solidFill>
                <a:sysClr val="windowText" lastClr="000000"/>
              </a:solidFill>
            </a:rPr>
            <a:t>2/3</a:t>
          </a:r>
          <a:r>
            <a:rPr kumimoji="1" lang="ja-JP" altLang="en-US" sz="800" b="1">
              <a:solidFill>
                <a:sysClr val="windowText" lastClr="000000"/>
              </a:solidFill>
            </a:rPr>
            <a:t>（</a:t>
          </a:r>
          <a:r>
            <a:rPr kumimoji="1" lang="en-US" altLang="ja-JP" sz="800" b="1">
              <a:solidFill>
                <a:sysClr val="windowText" lastClr="000000"/>
              </a:solidFill>
            </a:rPr>
            <a:t>0.666</a:t>
          </a:r>
          <a:r>
            <a:rPr kumimoji="1" lang="ja-JP" altLang="en-US" sz="800" b="1">
              <a:solidFill>
                <a:sysClr val="windowText" lastClr="000000"/>
              </a:solidFill>
            </a:rPr>
            <a:t>・・）以上が該当する場合に、評価項目を○とする。</a:t>
          </a:r>
        </a:p>
      </xdr:txBody>
    </xdr:sp>
    <xdr:clientData/>
  </xdr:twoCellAnchor>
  <xdr:twoCellAnchor>
    <xdr:from>
      <xdr:col>10</xdr:col>
      <xdr:colOff>55245</xdr:colOff>
      <xdr:row>5</xdr:row>
      <xdr:rowOff>51435</xdr:rowOff>
    </xdr:from>
    <xdr:to>
      <xdr:col>12</xdr:col>
      <xdr:colOff>931544</xdr:colOff>
      <xdr:row>8</xdr:row>
      <xdr:rowOff>163830</xdr:rowOff>
    </xdr:to>
    <xdr:sp macro="" textlink="">
      <xdr:nvSpPr>
        <xdr:cNvPr id="3" name="テキスト ボックス 2"/>
        <xdr:cNvSpPr txBox="1"/>
      </xdr:nvSpPr>
      <xdr:spPr>
        <a:xfrm>
          <a:off x="6856095" y="1251585"/>
          <a:ext cx="2066924" cy="826770"/>
        </a:xfrm>
        <a:prstGeom prst="rect">
          <a:avLst/>
        </a:prstGeom>
        <a:solidFill>
          <a:schemeClr val="lt1"/>
        </a:solidFill>
        <a:ln w="254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rPr>
            <a:t>測量機器の検定証明書は提出不要であるが、認定期間切れの測量機器を使用した工事等、著しく出来形管理に問題があると認められる工事は「ｄ」評価とする</a:t>
          </a:r>
        </a:p>
      </xdr:txBody>
    </xdr:sp>
    <xdr:clientData/>
  </xdr:twoCellAnchor>
  <xdr:twoCellAnchor>
    <xdr:from>
      <xdr:col>2</xdr:col>
      <xdr:colOff>150812</xdr:colOff>
      <xdr:row>1</xdr:row>
      <xdr:rowOff>47625</xdr:rowOff>
    </xdr:from>
    <xdr:to>
      <xdr:col>12</xdr:col>
      <xdr:colOff>714375</xdr:colOff>
      <xdr:row>3</xdr:row>
      <xdr:rowOff>169031</xdr:rowOff>
    </xdr:to>
    <xdr:grpSp>
      <xdr:nvGrpSpPr>
        <xdr:cNvPr id="4" name="グループ化 3"/>
        <xdr:cNvGrpSpPr/>
      </xdr:nvGrpSpPr>
      <xdr:grpSpPr>
        <a:xfrm>
          <a:off x="1000125" y="222250"/>
          <a:ext cx="8397875" cy="542094"/>
          <a:chOff x="1186511" y="263241"/>
          <a:chExt cx="7509656" cy="625022"/>
        </a:xfrm>
      </xdr:grpSpPr>
      <xdr:sp macro="" textlink="$S$3">
        <xdr:nvSpPr>
          <xdr:cNvPr id="5" name="テキスト ボックス 4"/>
          <xdr:cNvSpPr txBox="1"/>
        </xdr:nvSpPr>
        <xdr:spPr>
          <a:xfrm>
            <a:off x="4509722" y="318152"/>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344DD4F1-1FD9-48D4-9A39-347F80FC4091}"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6" name="テキスト ボックス 5"/>
          <xdr:cNvSpPr txBox="1"/>
        </xdr:nvSpPr>
        <xdr:spPr>
          <a:xfrm>
            <a:off x="1186511" y="263241"/>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97687C78-4FC1-4291-9925-A6146BD0E9F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7" name="テキスト ボックス 6"/>
          <xdr:cNvSpPr txBox="1"/>
        </xdr:nvSpPr>
        <xdr:spPr>
          <a:xfrm>
            <a:off x="2250085" y="318152"/>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A650F4E8-003D-4739-BA54-E7B714F9EA0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3">
        <xdr:nvSpPr>
          <xdr:cNvPr id="8" name="テキスト ボックス 7"/>
          <xdr:cNvSpPr txBox="1"/>
        </xdr:nvSpPr>
        <xdr:spPr>
          <a:xfrm>
            <a:off x="3397249" y="336456"/>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AE630B3F-5CB7-46EF-8E5E-DF9244FA61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9" name="テキスト ボックス 8"/>
          <xdr:cNvSpPr txBox="1"/>
        </xdr:nvSpPr>
        <xdr:spPr>
          <a:xfrm>
            <a:off x="5700347" y="336456"/>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DC079213-FBC5-4BB7-8552-E5B7C34F534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0" name="テキスト ボックス 9"/>
          <xdr:cNvSpPr txBox="1"/>
        </xdr:nvSpPr>
        <xdr:spPr>
          <a:xfrm>
            <a:off x="6898910" y="336456"/>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8E0BC810-1FA9-4C34-B966-FE9295A8749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1" name="テキスト ボックス 10"/>
          <xdr:cNvSpPr txBox="1"/>
        </xdr:nvSpPr>
        <xdr:spPr>
          <a:xfrm>
            <a:off x="8196105" y="327305"/>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E07F64EF-C576-4100-9013-FC0443B1AB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workbookViewId="0">
      <selection activeCell="D19" sqref="D19"/>
    </sheetView>
  </sheetViews>
  <sheetFormatPr defaultRowHeight="13.5"/>
  <cols>
    <col min="3" max="3" width="4" customWidth="1"/>
    <col min="4" max="4" width="56.25" customWidth="1"/>
    <col min="5" max="5" width="14.375" customWidth="1"/>
    <col min="6" max="6" width="14" customWidth="1"/>
  </cols>
  <sheetData>
    <row r="1" spans="1:6" ht="20.25" customHeight="1">
      <c r="A1" t="s">
        <v>549</v>
      </c>
      <c r="B1" t="s">
        <v>532</v>
      </c>
    </row>
    <row r="2" spans="1:6" ht="20.25" customHeight="1"/>
    <row r="3" spans="1:6" ht="20.25" customHeight="1">
      <c r="B3" s="430"/>
      <c r="D3" s="429" t="s">
        <v>533</v>
      </c>
    </row>
    <row r="4" spans="1:6" ht="20.25" customHeight="1">
      <c r="B4" s="431"/>
      <c r="D4" s="429" t="s">
        <v>534</v>
      </c>
    </row>
    <row r="5" spans="1:6" ht="20.25" customHeight="1">
      <c r="B5" s="432"/>
      <c r="D5" s="429"/>
    </row>
    <row r="6" spans="1:6" ht="20.25" customHeight="1">
      <c r="B6" s="432"/>
      <c r="E6" s="97" t="s">
        <v>535</v>
      </c>
    </row>
    <row r="7" spans="1:6" ht="20.25" customHeight="1">
      <c r="B7" s="432"/>
      <c r="C7" s="433" t="s">
        <v>546</v>
      </c>
      <c r="D7" s="429" t="s">
        <v>536</v>
      </c>
      <c r="E7" s="97"/>
    </row>
    <row r="8" spans="1:6" ht="20.25" customHeight="1">
      <c r="B8" s="432"/>
      <c r="C8" s="434" t="s">
        <v>537</v>
      </c>
      <c r="D8" s="429" t="s">
        <v>538</v>
      </c>
      <c r="E8" s="435" t="s">
        <v>539</v>
      </c>
      <c r="F8" s="436"/>
    </row>
    <row r="9" spans="1:6" ht="20.25" customHeight="1">
      <c r="B9" s="432"/>
      <c r="C9" s="434" t="s">
        <v>547</v>
      </c>
      <c r="D9" s="429" t="s">
        <v>540</v>
      </c>
      <c r="E9" s="435" t="s">
        <v>548</v>
      </c>
      <c r="F9" s="436"/>
    </row>
    <row r="10" spans="1:6" ht="20.25" customHeight="1"/>
    <row r="11" spans="1:6" ht="20.25" customHeight="1">
      <c r="B11" s="437"/>
      <c r="D11" s="429" t="s">
        <v>541</v>
      </c>
    </row>
    <row r="12" spans="1:6" ht="20.25" customHeight="1"/>
    <row r="13" spans="1:6" ht="20.25" customHeight="1">
      <c r="A13" t="s">
        <v>542</v>
      </c>
    </row>
    <row r="14" spans="1:6" ht="20.25" customHeight="1">
      <c r="B14" t="s">
        <v>543</v>
      </c>
    </row>
    <row r="15" spans="1:6" ht="20.25" customHeight="1">
      <c r="B15" t="s">
        <v>544</v>
      </c>
    </row>
    <row r="16" spans="1:6" ht="20.25" customHeight="1">
      <c r="B16" t="s">
        <v>545</v>
      </c>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sheetData>
  <phoneticPr fontId="6"/>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CR44"/>
  <sheetViews>
    <sheetView tabSelected="1" view="pageBreakPreview" topLeftCell="A7" zoomScaleNormal="100" zoomScaleSheetLayoutView="100" workbookViewId="0">
      <selection activeCell="I39" sqref="I39"/>
    </sheetView>
  </sheetViews>
  <sheetFormatPr defaultRowHeight="13.5"/>
  <cols>
    <col min="1" max="4" width="2.625" customWidth="1"/>
    <col min="5" max="10" width="2.875" customWidth="1"/>
    <col min="11" max="11" width="0.625" customWidth="1"/>
    <col min="12" max="12" width="2.875" customWidth="1"/>
    <col min="13" max="20" width="3.125" customWidth="1"/>
    <col min="21" max="21" width="3.75" customWidth="1"/>
    <col min="22" max="34" width="2.875" customWidth="1"/>
    <col min="35" max="35" width="3.625" customWidth="1"/>
    <col min="36" max="46" width="2.875" customWidth="1"/>
    <col min="47" max="47" width="3.75" customWidth="1"/>
    <col min="48" max="48" width="2.875" customWidth="1"/>
    <col min="49" max="49" width="3.625" customWidth="1"/>
    <col min="50" max="50" width="5.125" customWidth="1"/>
    <col min="51" max="58" width="2.5" customWidth="1"/>
    <col min="59" max="63" width="3.75" customWidth="1"/>
    <col min="64" max="64" width="6.625" customWidth="1"/>
    <col min="65" max="65" width="3.625" customWidth="1"/>
    <col min="66" max="66" width="7.75" customWidth="1"/>
    <col min="67" max="67" width="3.75" customWidth="1"/>
    <col min="68" max="72" width="2.5" customWidth="1"/>
    <col min="73" max="76" width="5" customWidth="1"/>
    <col min="77" max="77" width="6" customWidth="1"/>
    <col min="78" max="78" width="6.625" customWidth="1"/>
    <col min="79" max="79" width="3.625" customWidth="1"/>
    <col min="80" max="80" width="7.75" customWidth="1"/>
    <col min="81" max="88" width="2.5" customWidth="1"/>
    <col min="89" max="95" width="5" customWidth="1"/>
    <col min="96" max="96" width="6.625" customWidth="1"/>
  </cols>
  <sheetData>
    <row r="1" spans="1:96" ht="15.75" customHeight="1">
      <c r="A1" s="3" t="s">
        <v>4</v>
      </c>
      <c r="BB1" s="6"/>
      <c r="BC1" s="6"/>
      <c r="BD1" s="6"/>
      <c r="BE1" s="6"/>
      <c r="BF1" s="6"/>
      <c r="BG1" s="6"/>
      <c r="BH1" s="6"/>
    </row>
    <row r="2" spans="1:96" ht="3.75" customHeight="1">
      <c r="J2" s="4" t="s">
        <v>5</v>
      </c>
      <c r="K2" s="4"/>
      <c r="L2" s="4"/>
      <c r="M2" s="4"/>
      <c r="N2" s="4"/>
      <c r="O2" s="4"/>
      <c r="P2" s="4"/>
      <c r="Q2" s="4"/>
      <c r="R2" s="4"/>
      <c r="S2" s="4"/>
      <c r="T2" s="4"/>
      <c r="U2" s="4"/>
      <c r="V2" s="4"/>
      <c r="W2" s="4"/>
      <c r="X2" s="4"/>
      <c r="Y2" s="4"/>
      <c r="Z2" s="4"/>
      <c r="AA2" s="4"/>
      <c r="AB2" s="4"/>
      <c r="AC2" s="4"/>
      <c r="AD2" s="4"/>
      <c r="AE2" s="4"/>
      <c r="AF2" s="4"/>
      <c r="AG2" s="4"/>
      <c r="AH2" s="4"/>
      <c r="AI2" s="4"/>
      <c r="AJ2" s="5"/>
      <c r="AK2" s="5"/>
      <c r="AL2" s="5"/>
      <c r="AM2" s="5"/>
      <c r="AN2" s="5"/>
      <c r="BB2" s="6"/>
      <c r="BC2" s="6"/>
      <c r="BD2" s="6"/>
      <c r="BE2" s="6"/>
      <c r="BF2" s="6"/>
      <c r="BG2" s="6"/>
      <c r="BH2" s="6"/>
    </row>
    <row r="3" spans="1:96" ht="18.600000000000001" customHeight="1">
      <c r="B3" s="6"/>
      <c r="C3" s="6"/>
      <c r="D3" s="6"/>
      <c r="E3" s="6"/>
      <c r="F3" s="6"/>
      <c r="G3" s="6"/>
      <c r="H3" s="6"/>
      <c r="I3" s="6"/>
      <c r="J3" s="6"/>
      <c r="K3" s="6"/>
      <c r="L3" s="6"/>
      <c r="M3" s="6"/>
      <c r="N3" s="6"/>
      <c r="O3" s="6"/>
      <c r="P3" s="7" t="s">
        <v>6</v>
      </c>
      <c r="Q3" s="6"/>
      <c r="R3" s="6"/>
      <c r="S3" s="6"/>
      <c r="T3" s="6"/>
      <c r="U3" s="6"/>
      <c r="V3" s="6"/>
      <c r="W3" s="6"/>
      <c r="X3" s="6"/>
      <c r="Y3" s="6"/>
      <c r="Z3" s="6"/>
      <c r="AA3" s="6"/>
      <c r="AB3" s="6"/>
      <c r="AC3" s="6"/>
      <c r="AD3" s="6"/>
      <c r="AE3" s="6"/>
      <c r="AF3" s="6"/>
      <c r="AL3" s="8"/>
      <c r="AM3" s="652" t="s">
        <v>7</v>
      </c>
      <c r="AN3" s="653"/>
      <c r="AO3" s="653"/>
      <c r="AP3" s="653"/>
      <c r="AQ3" s="654" t="s">
        <v>99</v>
      </c>
      <c r="AR3" s="654"/>
      <c r="AS3" s="654"/>
      <c r="AT3" s="654"/>
      <c r="AU3" s="654"/>
      <c r="AV3" s="654"/>
      <c r="AW3" s="655"/>
      <c r="AY3" s="1"/>
      <c r="AZ3" s="1"/>
      <c r="BA3" s="1"/>
      <c r="BB3" s="662"/>
      <c r="BC3" s="662"/>
      <c r="BD3" s="662"/>
      <c r="BE3" s="662"/>
      <c r="BF3" s="662"/>
      <c r="BG3" s="662"/>
      <c r="BH3" s="662"/>
      <c r="BI3" s="1"/>
      <c r="BJ3" s="1"/>
      <c r="BK3" s="1"/>
      <c r="BL3" s="1"/>
      <c r="BM3" s="1"/>
      <c r="BT3" s="161"/>
    </row>
    <row r="4" spans="1:96" s="9" customFormat="1" ht="18.95" customHeight="1" thickBot="1">
      <c r="A4" s="614" t="s">
        <v>8</v>
      </c>
      <c r="B4" s="615"/>
      <c r="C4" s="615"/>
      <c r="D4" s="616" t="s">
        <v>100</v>
      </c>
      <c r="E4" s="616"/>
      <c r="F4" s="616"/>
      <c r="G4" s="616"/>
      <c r="H4" s="65" t="s">
        <v>9</v>
      </c>
      <c r="I4" s="617" t="s">
        <v>780</v>
      </c>
      <c r="J4" s="616"/>
      <c r="K4" s="616"/>
      <c r="L4" s="616"/>
      <c r="M4" s="616"/>
      <c r="N4" s="66" t="s">
        <v>10</v>
      </c>
      <c r="O4" s="618" t="s">
        <v>11</v>
      </c>
      <c r="P4" s="615"/>
      <c r="Q4" s="615"/>
      <c r="R4" s="615"/>
      <c r="S4" s="670" t="s">
        <v>98</v>
      </c>
      <c r="T4" s="670"/>
      <c r="U4" s="670"/>
      <c r="V4" s="670"/>
      <c r="W4" s="670"/>
      <c r="X4" s="670"/>
      <c r="Y4" s="670"/>
      <c r="Z4" s="670"/>
      <c r="AA4" s="670"/>
      <c r="AB4" s="670"/>
      <c r="AC4" s="670"/>
      <c r="AD4" s="670"/>
      <c r="AE4" s="670"/>
      <c r="AF4" s="670"/>
      <c r="AG4" s="670"/>
      <c r="AH4" s="670"/>
      <c r="AI4" s="670"/>
      <c r="AJ4" s="670"/>
      <c r="AK4" s="670"/>
      <c r="AL4" s="671"/>
      <c r="AM4" s="502" t="s">
        <v>12</v>
      </c>
      <c r="AN4" s="503"/>
      <c r="AO4" s="503"/>
      <c r="AP4" s="503"/>
      <c r="AQ4" s="503" t="s">
        <v>65</v>
      </c>
      <c r="AR4" s="503"/>
      <c r="AS4" s="620" t="s">
        <v>100</v>
      </c>
      <c r="AT4" s="620"/>
      <c r="AU4" s="620"/>
      <c r="AV4" s="620"/>
      <c r="AW4" s="68" t="s">
        <v>66</v>
      </c>
      <c r="AY4" s="1"/>
      <c r="AZ4" s="1"/>
      <c r="BA4" s="1"/>
      <c r="BB4" s="663" t="s">
        <v>230</v>
      </c>
      <c r="BC4" s="663"/>
      <c r="BD4" s="663"/>
      <c r="BE4" s="663"/>
      <c r="BF4" s="663" t="s">
        <v>231</v>
      </c>
      <c r="BG4" s="663"/>
      <c r="BH4" s="663"/>
    </row>
    <row r="5" spans="1:96" s="9" customFormat="1" ht="23.25" customHeight="1" thickBot="1">
      <c r="A5" s="619" t="s">
        <v>61</v>
      </c>
      <c r="B5" s="503"/>
      <c r="C5" s="503"/>
      <c r="D5" s="620" t="s">
        <v>102</v>
      </c>
      <c r="E5" s="620"/>
      <c r="F5" s="620"/>
      <c r="G5" s="620"/>
      <c r="H5" s="620"/>
      <c r="I5" s="620"/>
      <c r="J5" s="620"/>
      <c r="K5" s="620"/>
      <c r="L5" s="620"/>
      <c r="M5" s="620"/>
      <c r="N5" s="621"/>
      <c r="O5" s="649" t="s">
        <v>62</v>
      </c>
      <c r="P5" s="650"/>
      <c r="Q5" s="500">
        <v>45658</v>
      </c>
      <c r="R5" s="500"/>
      <c r="S5" s="500"/>
      <c r="T5" s="500"/>
      <c r="U5" s="500"/>
      <c r="V5" s="500"/>
      <c r="W5" s="500"/>
      <c r="X5" s="500"/>
      <c r="Y5" s="659" t="s">
        <v>63</v>
      </c>
      <c r="Z5" s="660"/>
      <c r="AA5" s="649" t="s">
        <v>60</v>
      </c>
      <c r="AB5" s="650"/>
      <c r="AC5" s="650"/>
      <c r="AD5" s="650"/>
      <c r="AE5" s="500">
        <v>45658</v>
      </c>
      <c r="AF5" s="500"/>
      <c r="AG5" s="500"/>
      <c r="AH5" s="500"/>
      <c r="AI5" s="500"/>
      <c r="AJ5" s="500"/>
      <c r="AK5" s="500"/>
      <c r="AL5" s="501"/>
      <c r="AM5" s="502" t="s">
        <v>13</v>
      </c>
      <c r="AN5" s="503"/>
      <c r="AO5" s="503"/>
      <c r="AP5" s="503"/>
      <c r="AQ5" s="620" t="s">
        <v>102</v>
      </c>
      <c r="AR5" s="620"/>
      <c r="AS5" s="620"/>
      <c r="AT5" s="620"/>
      <c r="AU5" s="620"/>
      <c r="AV5" s="620"/>
      <c r="AW5" s="656"/>
      <c r="AY5" s="238" t="s">
        <v>228</v>
      </c>
      <c r="AZ5" s="238"/>
      <c r="BA5" s="238"/>
      <c r="BB5" s="664" t="s">
        <v>550</v>
      </c>
      <c r="BC5" s="664"/>
      <c r="BD5" s="664"/>
      <c r="BE5" s="664"/>
      <c r="BF5" s="667" t="s">
        <v>550</v>
      </c>
      <c r="BG5" s="668"/>
      <c r="BH5" s="669"/>
    </row>
    <row r="6" spans="1:96" s="9" customFormat="1" ht="23.25" customHeight="1" thickBot="1">
      <c r="A6" s="640" t="s">
        <v>14</v>
      </c>
      <c r="B6" s="641"/>
      <c r="C6" s="641"/>
      <c r="D6" s="641"/>
      <c r="E6" s="641"/>
      <c r="F6" s="642"/>
      <c r="G6" s="642"/>
      <c r="H6" s="642"/>
      <c r="I6" s="642"/>
      <c r="J6" s="642"/>
      <c r="K6" s="642"/>
      <c r="L6" s="642"/>
      <c r="M6" s="642"/>
      <c r="N6" s="67" t="s">
        <v>15</v>
      </c>
      <c r="O6" s="646"/>
      <c r="P6" s="647"/>
      <c r="Q6" s="643">
        <v>45658</v>
      </c>
      <c r="R6" s="643"/>
      <c r="S6" s="643"/>
      <c r="T6" s="643"/>
      <c r="U6" s="643"/>
      <c r="V6" s="643"/>
      <c r="W6" s="643"/>
      <c r="X6" s="643"/>
      <c r="Y6" s="644" t="s">
        <v>64</v>
      </c>
      <c r="Z6" s="645"/>
      <c r="AA6" s="646" t="s">
        <v>59</v>
      </c>
      <c r="AB6" s="647"/>
      <c r="AC6" s="647"/>
      <c r="AD6" s="647"/>
      <c r="AE6" s="643">
        <v>45658</v>
      </c>
      <c r="AF6" s="643"/>
      <c r="AG6" s="643"/>
      <c r="AH6" s="643"/>
      <c r="AI6" s="643"/>
      <c r="AJ6" s="643"/>
      <c r="AK6" s="643"/>
      <c r="AL6" s="648"/>
      <c r="AM6" s="657" t="s">
        <v>16</v>
      </c>
      <c r="AN6" s="658"/>
      <c r="AO6" s="658"/>
      <c r="AP6" s="658"/>
      <c r="AQ6" s="498" t="s">
        <v>102</v>
      </c>
      <c r="AR6" s="498"/>
      <c r="AS6" s="498"/>
      <c r="AT6" s="498"/>
      <c r="AU6" s="498"/>
      <c r="AV6" s="498"/>
      <c r="AW6" s="499"/>
      <c r="AY6" s="238" t="s">
        <v>229</v>
      </c>
      <c r="AZ6" s="239"/>
      <c r="BA6" s="238"/>
      <c r="BB6" s="665"/>
      <c r="BC6" s="666"/>
      <c r="BD6" s="666"/>
      <c r="BE6" s="666"/>
      <c r="BF6" s="667" t="s">
        <v>550</v>
      </c>
      <c r="BG6" s="668"/>
      <c r="BH6" s="669"/>
    </row>
    <row r="7" spans="1:96" ht="12.75" customHeight="1">
      <c r="A7" s="622" t="s">
        <v>17</v>
      </c>
      <c r="B7" s="623"/>
      <c r="C7" s="624"/>
      <c r="D7" s="623"/>
      <c r="E7" s="623"/>
      <c r="F7" s="623"/>
      <c r="G7" s="623"/>
      <c r="H7" s="623"/>
      <c r="I7" s="623"/>
      <c r="J7" s="623"/>
      <c r="K7" s="625"/>
      <c r="L7" s="629" t="s">
        <v>18</v>
      </c>
      <c r="M7" s="630"/>
      <c r="N7" s="630"/>
      <c r="O7" s="630"/>
      <c r="P7" s="630"/>
      <c r="Q7" s="630"/>
      <c r="R7" s="630"/>
      <c r="S7" s="630"/>
      <c r="T7" s="630"/>
      <c r="U7" s="631"/>
      <c r="V7" s="629" t="s">
        <v>19</v>
      </c>
      <c r="W7" s="630"/>
      <c r="X7" s="630"/>
      <c r="Y7" s="630"/>
      <c r="Z7" s="630"/>
      <c r="AA7" s="630"/>
      <c r="AB7" s="630"/>
      <c r="AC7" s="630"/>
      <c r="AD7" s="630"/>
      <c r="AE7" s="630"/>
      <c r="AF7" s="630"/>
      <c r="AG7" s="630"/>
      <c r="AH7" s="630"/>
      <c r="AI7" s="631"/>
      <c r="AJ7" s="632" t="s">
        <v>20</v>
      </c>
      <c r="AK7" s="633"/>
      <c r="AL7" s="633"/>
      <c r="AM7" s="633"/>
      <c r="AN7" s="633"/>
      <c r="AO7" s="633"/>
      <c r="AP7" s="633"/>
      <c r="AQ7" s="633"/>
      <c r="AR7" s="633"/>
      <c r="AS7" s="633"/>
      <c r="AT7" s="633"/>
      <c r="AU7" s="633"/>
      <c r="AV7" s="633"/>
      <c r="AW7" s="634"/>
    </row>
    <row r="8" spans="1:96" ht="18" customHeight="1">
      <c r="A8" s="626"/>
      <c r="B8" s="627"/>
      <c r="C8" s="627"/>
      <c r="D8" s="627"/>
      <c r="E8" s="627"/>
      <c r="F8" s="627"/>
      <c r="G8" s="627"/>
      <c r="H8" s="627"/>
      <c r="I8" s="627"/>
      <c r="J8" s="627"/>
      <c r="K8" s="628"/>
      <c r="L8" s="635" t="s">
        <v>67</v>
      </c>
      <c r="M8" s="636"/>
      <c r="N8" s="637" t="s">
        <v>102</v>
      </c>
      <c r="O8" s="637"/>
      <c r="P8" s="637"/>
      <c r="Q8" s="637"/>
      <c r="R8" s="637"/>
      <c r="S8" s="637"/>
      <c r="T8" s="638"/>
      <c r="U8" s="639"/>
      <c r="V8" s="635" t="s">
        <v>67</v>
      </c>
      <c r="W8" s="636"/>
      <c r="X8" s="636"/>
      <c r="Y8" s="637" t="s">
        <v>101</v>
      </c>
      <c r="Z8" s="637"/>
      <c r="AA8" s="637"/>
      <c r="AB8" s="637"/>
      <c r="AC8" s="637"/>
      <c r="AD8" s="637"/>
      <c r="AE8" s="637"/>
      <c r="AF8" s="637"/>
      <c r="AG8" s="637"/>
      <c r="AH8" s="638"/>
      <c r="AI8" s="639"/>
      <c r="AJ8" s="635" t="s">
        <v>67</v>
      </c>
      <c r="AK8" s="636"/>
      <c r="AL8" s="636"/>
      <c r="AM8" s="637" t="s">
        <v>101</v>
      </c>
      <c r="AN8" s="637"/>
      <c r="AO8" s="637"/>
      <c r="AP8" s="637"/>
      <c r="AQ8" s="637"/>
      <c r="AR8" s="637"/>
      <c r="AS8" s="637"/>
      <c r="AT8" s="637"/>
      <c r="AU8" s="638"/>
      <c r="AV8" s="638"/>
      <c r="AW8" s="661"/>
      <c r="AX8" s="131"/>
      <c r="AY8" s="132" t="s">
        <v>68</v>
      </c>
      <c r="AZ8" s="132"/>
      <c r="BA8" s="132"/>
      <c r="BB8" s="132"/>
      <c r="BC8" s="132"/>
      <c r="BD8" s="132"/>
      <c r="BE8" s="132"/>
      <c r="BF8" s="132"/>
      <c r="BG8" s="132"/>
      <c r="BH8" s="132"/>
      <c r="BI8" s="132"/>
      <c r="BJ8" s="132"/>
      <c r="BK8" s="132"/>
      <c r="BL8" s="132"/>
      <c r="BM8" s="131"/>
      <c r="BN8" s="131" t="s">
        <v>84</v>
      </c>
      <c r="BO8" s="131"/>
      <c r="BP8" s="131"/>
      <c r="BQ8" s="131"/>
      <c r="BR8" s="131"/>
      <c r="BS8" s="131"/>
      <c r="BT8" s="131"/>
      <c r="BU8" s="131"/>
      <c r="BV8" s="131"/>
      <c r="BW8" s="131"/>
      <c r="BX8" s="131"/>
      <c r="BY8" s="131"/>
      <c r="BZ8" s="131"/>
      <c r="CA8" s="131"/>
      <c r="CB8" s="131" t="s">
        <v>85</v>
      </c>
      <c r="CC8" s="131"/>
      <c r="CD8" s="131"/>
      <c r="CE8" s="131"/>
      <c r="CF8" s="131"/>
      <c r="CG8" s="131"/>
      <c r="CH8" s="131"/>
      <c r="CI8" s="131"/>
      <c r="CJ8" s="131"/>
      <c r="CK8" s="131"/>
      <c r="CL8" s="131"/>
      <c r="CM8" s="131"/>
      <c r="CN8" s="131"/>
      <c r="CO8" s="131"/>
      <c r="CP8" s="131"/>
      <c r="CQ8" s="131"/>
      <c r="CR8" s="131"/>
    </row>
    <row r="9" spans="1:96" ht="12.6" customHeight="1">
      <c r="A9" s="611" t="s">
        <v>21</v>
      </c>
      <c r="B9" s="612"/>
      <c r="C9" s="612"/>
      <c r="D9" s="613"/>
      <c r="E9" s="579" t="s">
        <v>22</v>
      </c>
      <c r="F9" s="580"/>
      <c r="G9" s="580"/>
      <c r="H9" s="580"/>
      <c r="I9" s="580"/>
      <c r="J9" s="580"/>
      <c r="K9" s="581"/>
      <c r="L9" s="513" t="s">
        <v>23</v>
      </c>
      <c r="M9" s="514"/>
      <c r="N9" s="513" t="s">
        <v>24</v>
      </c>
      <c r="O9" s="514"/>
      <c r="P9" s="513" t="s">
        <v>25</v>
      </c>
      <c r="Q9" s="514"/>
      <c r="R9" s="513" t="s">
        <v>26</v>
      </c>
      <c r="S9" s="514"/>
      <c r="T9" s="513" t="s">
        <v>27</v>
      </c>
      <c r="U9" s="514"/>
      <c r="V9" s="513" t="s">
        <v>23</v>
      </c>
      <c r="W9" s="514"/>
      <c r="X9" s="513" t="s">
        <v>28</v>
      </c>
      <c r="Y9" s="514"/>
      <c r="Z9" s="513" t="s">
        <v>24</v>
      </c>
      <c r="AA9" s="514"/>
      <c r="AB9" s="513" t="s">
        <v>29</v>
      </c>
      <c r="AC9" s="514"/>
      <c r="AD9" s="513" t="s">
        <v>25</v>
      </c>
      <c r="AE9" s="514"/>
      <c r="AF9" s="513" t="s">
        <v>26</v>
      </c>
      <c r="AG9" s="514"/>
      <c r="AH9" s="513" t="s">
        <v>27</v>
      </c>
      <c r="AI9" s="514"/>
      <c r="AJ9" s="513" t="s">
        <v>23</v>
      </c>
      <c r="AK9" s="514"/>
      <c r="AL9" s="513" t="s">
        <v>28</v>
      </c>
      <c r="AM9" s="514"/>
      <c r="AN9" s="513" t="s">
        <v>24</v>
      </c>
      <c r="AO9" s="514"/>
      <c r="AP9" s="513" t="s">
        <v>29</v>
      </c>
      <c r="AQ9" s="514"/>
      <c r="AR9" s="513" t="s">
        <v>25</v>
      </c>
      <c r="AS9" s="514"/>
      <c r="AT9" s="513" t="s">
        <v>26</v>
      </c>
      <c r="AU9" s="514"/>
      <c r="AV9" s="513" t="s">
        <v>27</v>
      </c>
      <c r="AW9" s="651"/>
      <c r="AX9" s="62"/>
      <c r="AY9" s="74"/>
      <c r="AZ9" s="87"/>
      <c r="BA9" s="113"/>
      <c r="BB9" s="110" t="s">
        <v>23</v>
      </c>
      <c r="BC9" s="108" t="s">
        <v>24</v>
      </c>
      <c r="BD9" s="108" t="s">
        <v>25</v>
      </c>
      <c r="BE9" s="108" t="s">
        <v>26</v>
      </c>
      <c r="BF9" s="109" t="s">
        <v>27</v>
      </c>
      <c r="BG9" s="110" t="s">
        <v>23</v>
      </c>
      <c r="BH9" s="108" t="s">
        <v>24</v>
      </c>
      <c r="BI9" s="108" t="s">
        <v>25</v>
      </c>
      <c r="BJ9" s="108" t="s">
        <v>26</v>
      </c>
      <c r="BK9" s="108" t="s">
        <v>27</v>
      </c>
      <c r="BL9" s="111"/>
    </row>
    <row r="10" spans="1:96" ht="12.6" customHeight="1">
      <c r="A10" s="597" t="s">
        <v>30</v>
      </c>
      <c r="B10" s="598"/>
      <c r="C10" s="598"/>
      <c r="D10" s="599"/>
      <c r="E10" s="579" t="s">
        <v>31</v>
      </c>
      <c r="F10" s="580"/>
      <c r="G10" s="580"/>
      <c r="H10" s="580"/>
      <c r="I10" s="580"/>
      <c r="J10" s="580"/>
      <c r="K10" s="581"/>
      <c r="L10" s="506">
        <v>1</v>
      </c>
      <c r="M10" s="508"/>
      <c r="N10" s="506">
        <v>0.5</v>
      </c>
      <c r="O10" s="508"/>
      <c r="P10" s="526">
        <v>0</v>
      </c>
      <c r="Q10" s="527"/>
      <c r="R10" s="506">
        <v>-5</v>
      </c>
      <c r="S10" s="508"/>
      <c r="T10" s="509">
        <v>-10</v>
      </c>
      <c r="U10" s="510"/>
      <c r="V10" s="11"/>
      <c r="W10" s="12"/>
      <c r="X10" s="13"/>
      <c r="Y10" s="13"/>
      <c r="Z10" s="11"/>
      <c r="AA10" s="12"/>
      <c r="AB10" s="13"/>
      <c r="AC10" s="13"/>
      <c r="AD10" s="11"/>
      <c r="AE10" s="12"/>
      <c r="AF10" s="13"/>
      <c r="AG10" s="13"/>
      <c r="AH10" s="11"/>
      <c r="AI10" s="12"/>
      <c r="AJ10" s="13"/>
      <c r="AK10" s="13"/>
      <c r="AL10" s="11"/>
      <c r="AM10" s="13"/>
      <c r="AN10" s="11"/>
      <c r="AO10" s="12"/>
      <c r="AP10" s="13"/>
      <c r="AQ10" s="12"/>
      <c r="AR10" s="13"/>
      <c r="AS10" s="13"/>
      <c r="AT10" s="11"/>
      <c r="AU10" s="12"/>
      <c r="AV10" s="13"/>
      <c r="AW10" s="14"/>
      <c r="AX10" s="62"/>
      <c r="AY10" s="523">
        <v>1</v>
      </c>
      <c r="AZ10" s="89" t="s">
        <v>73</v>
      </c>
      <c r="BA10" s="89" t="str">
        <f>主任監督員１!O4</f>
        <v>d</v>
      </c>
      <c r="BB10" s="78" t="str">
        <f>IF($BA10=BB$9,"○","")</f>
        <v/>
      </c>
      <c r="BC10" s="75" t="str">
        <f>IF($BA10=BC$9,"○","")</f>
        <v/>
      </c>
      <c r="BD10" s="75" t="str">
        <f>IF($BA10=BD$9,"○","")</f>
        <v/>
      </c>
      <c r="BE10" s="75" t="str">
        <f>IF($BA10=BE$9,"○","")</f>
        <v>○</v>
      </c>
      <c r="BF10" s="76" t="str">
        <f>IF($BA10=BF$9,"○","")</f>
        <v/>
      </c>
      <c r="BG10" s="78">
        <v>1</v>
      </c>
      <c r="BH10" s="75">
        <v>0.5</v>
      </c>
      <c r="BI10" s="75">
        <v>0</v>
      </c>
      <c r="BJ10" s="75">
        <v>-5</v>
      </c>
      <c r="BK10" s="75">
        <v>-10</v>
      </c>
      <c r="BL10" s="77">
        <f t="shared" ref="BL10:BL17" si="0">IF(BB10="○",BG10,IF(BC10="○",BH10,IF(BD10="○",BI10,IF(BE10="○",BJ10,IF(BF10="○",BK10,"")))))</f>
        <v>-5</v>
      </c>
    </row>
    <row r="11" spans="1:96" ht="12.6" customHeight="1">
      <c r="A11" s="568"/>
      <c r="B11" s="569"/>
      <c r="C11" s="569"/>
      <c r="D11" s="570"/>
      <c r="E11" s="579" t="s">
        <v>32</v>
      </c>
      <c r="F11" s="580"/>
      <c r="G11" s="580"/>
      <c r="H11" s="580"/>
      <c r="I11" s="580"/>
      <c r="J11" s="580"/>
      <c r="K11" s="581"/>
      <c r="L11" s="506">
        <v>3</v>
      </c>
      <c r="M11" s="508"/>
      <c r="N11" s="506">
        <v>1.5</v>
      </c>
      <c r="O11" s="508"/>
      <c r="P11" s="526">
        <v>0</v>
      </c>
      <c r="Q11" s="527"/>
      <c r="R11" s="506">
        <v>-5</v>
      </c>
      <c r="S11" s="508"/>
      <c r="T11" s="509">
        <v>-10</v>
      </c>
      <c r="U11" s="510"/>
      <c r="V11" s="15"/>
      <c r="W11" s="16"/>
      <c r="X11" s="17"/>
      <c r="Y11" s="17"/>
      <c r="Z11" s="15"/>
      <c r="AA11" s="16"/>
      <c r="AB11" s="18"/>
      <c r="AC11" s="19"/>
      <c r="AD11" s="20"/>
      <c r="AE11" s="20"/>
      <c r="AF11" s="15"/>
      <c r="AG11" s="16"/>
      <c r="AH11" s="20"/>
      <c r="AI11" s="20"/>
      <c r="AJ11" s="18"/>
      <c r="AK11" s="19"/>
      <c r="AL11" s="21"/>
      <c r="AM11" s="21"/>
      <c r="AN11" s="18"/>
      <c r="AO11" s="19"/>
      <c r="AP11" s="18"/>
      <c r="AQ11" s="19"/>
      <c r="AR11" s="20"/>
      <c r="AS11" s="20"/>
      <c r="AT11" s="18"/>
      <c r="AU11" s="19"/>
      <c r="AV11" s="18"/>
      <c r="AW11" s="22"/>
      <c r="AX11" s="62"/>
      <c r="AY11" s="524"/>
      <c r="AZ11" s="114" t="s">
        <v>74</v>
      </c>
      <c r="BA11" s="114" t="str">
        <f>主任監督員１!O30</f>
        <v>d</v>
      </c>
      <c r="BB11" s="140" t="str">
        <f t="shared" ref="BB11:BF17" si="1">IF($BA11=BB$9,"○","")</f>
        <v/>
      </c>
      <c r="BC11" s="141" t="str">
        <f t="shared" si="1"/>
        <v/>
      </c>
      <c r="BD11" s="141" t="str">
        <f t="shared" si="1"/>
        <v/>
      </c>
      <c r="BE11" s="141" t="str">
        <f t="shared" si="1"/>
        <v>○</v>
      </c>
      <c r="BF11" s="142" t="str">
        <f t="shared" si="1"/>
        <v/>
      </c>
      <c r="BG11" s="140">
        <v>3</v>
      </c>
      <c r="BH11" s="141">
        <v>1.5</v>
      </c>
      <c r="BI11" s="141">
        <v>0</v>
      </c>
      <c r="BJ11" s="141">
        <v>-5</v>
      </c>
      <c r="BK11" s="141">
        <v>-10</v>
      </c>
      <c r="BL11" s="143">
        <f t="shared" si="0"/>
        <v>-5</v>
      </c>
      <c r="CD11" s="97" t="s">
        <v>23</v>
      </c>
      <c r="CE11" s="97" t="s">
        <v>90</v>
      </c>
      <c r="CF11" s="97" t="s">
        <v>24</v>
      </c>
      <c r="CG11" s="97" t="s">
        <v>29</v>
      </c>
      <c r="CH11" s="97" t="s">
        <v>25</v>
      </c>
      <c r="CI11" s="97" t="s">
        <v>26</v>
      </c>
      <c r="CJ11" s="97" t="s">
        <v>27</v>
      </c>
      <c r="CK11" s="69" t="s">
        <v>23</v>
      </c>
      <c r="CL11" s="69" t="s">
        <v>91</v>
      </c>
      <c r="CM11" s="69" t="s">
        <v>24</v>
      </c>
      <c r="CN11" s="69" t="s">
        <v>29</v>
      </c>
      <c r="CO11" s="69" t="s">
        <v>25</v>
      </c>
      <c r="CP11" s="69" t="s">
        <v>26</v>
      </c>
      <c r="CQ11" s="69" t="s">
        <v>27</v>
      </c>
      <c r="CR11" s="69"/>
    </row>
    <row r="12" spans="1:96" ht="12.6" customHeight="1">
      <c r="A12" s="600" t="s">
        <v>33</v>
      </c>
      <c r="B12" s="601"/>
      <c r="C12" s="601"/>
      <c r="D12" s="602"/>
      <c r="E12" s="579" t="s">
        <v>34</v>
      </c>
      <c r="F12" s="580"/>
      <c r="G12" s="580"/>
      <c r="H12" s="580"/>
      <c r="I12" s="580"/>
      <c r="J12" s="580"/>
      <c r="K12" s="581"/>
      <c r="L12" s="506">
        <v>4</v>
      </c>
      <c r="M12" s="508"/>
      <c r="N12" s="609">
        <v>2</v>
      </c>
      <c r="O12" s="610"/>
      <c r="P12" s="526">
        <v>0</v>
      </c>
      <c r="Q12" s="527"/>
      <c r="R12" s="506">
        <v>-5</v>
      </c>
      <c r="S12" s="508"/>
      <c r="T12" s="509">
        <v>-10</v>
      </c>
      <c r="U12" s="510"/>
      <c r="V12" s="18"/>
      <c r="W12" s="19"/>
      <c r="X12" s="21"/>
      <c r="Y12" s="21"/>
      <c r="Z12" s="18"/>
      <c r="AA12" s="19"/>
      <c r="AB12" s="21"/>
      <c r="AC12" s="21"/>
      <c r="AD12" s="18"/>
      <c r="AE12" s="19"/>
      <c r="AF12" s="18"/>
      <c r="AG12" s="19"/>
      <c r="AH12" s="18"/>
      <c r="AI12" s="19"/>
      <c r="AJ12" s="506">
        <v>5</v>
      </c>
      <c r="AK12" s="508"/>
      <c r="AL12" s="17"/>
      <c r="AM12" s="17"/>
      <c r="AN12" s="506">
        <v>2.5</v>
      </c>
      <c r="AO12" s="508"/>
      <c r="AP12" s="17"/>
      <c r="AQ12" s="17"/>
      <c r="AR12" s="526">
        <v>0</v>
      </c>
      <c r="AS12" s="527"/>
      <c r="AT12" s="504">
        <v>-7.5</v>
      </c>
      <c r="AU12" s="505"/>
      <c r="AV12" s="506">
        <v>-15</v>
      </c>
      <c r="AW12" s="507"/>
      <c r="AX12" s="62"/>
      <c r="AY12" s="523">
        <v>2</v>
      </c>
      <c r="AZ12" s="89" t="s">
        <v>75</v>
      </c>
      <c r="BA12" s="89" t="str">
        <f>主任監督員１!O60</f>
        <v>d</v>
      </c>
      <c r="BB12" s="78" t="str">
        <f t="shared" si="1"/>
        <v/>
      </c>
      <c r="BC12" s="75" t="str">
        <f t="shared" si="1"/>
        <v/>
      </c>
      <c r="BD12" s="75" t="str">
        <f t="shared" si="1"/>
        <v/>
      </c>
      <c r="BE12" s="75" t="str">
        <f t="shared" si="1"/>
        <v>○</v>
      </c>
      <c r="BF12" s="76" t="str">
        <f t="shared" si="1"/>
        <v/>
      </c>
      <c r="BG12" s="78">
        <v>4</v>
      </c>
      <c r="BH12" s="75">
        <v>2</v>
      </c>
      <c r="BI12" s="75">
        <v>0</v>
      </c>
      <c r="BJ12" s="75">
        <v>-5</v>
      </c>
      <c r="BK12" s="75">
        <v>-10</v>
      </c>
      <c r="BL12" s="77">
        <f t="shared" si="0"/>
        <v>-5</v>
      </c>
      <c r="BP12" s="97" t="s">
        <v>23</v>
      </c>
      <c r="BQ12" s="97" t="s">
        <v>24</v>
      </c>
      <c r="BR12" s="97" t="s">
        <v>25</v>
      </c>
      <c r="BS12" s="97" t="s">
        <v>26</v>
      </c>
      <c r="BT12" s="97" t="s">
        <v>27</v>
      </c>
      <c r="BU12" s="69" t="s">
        <v>23</v>
      </c>
      <c r="BV12" s="69" t="s">
        <v>24</v>
      </c>
      <c r="BW12" s="69" t="s">
        <v>25</v>
      </c>
      <c r="BX12" s="69" t="s">
        <v>26</v>
      </c>
      <c r="BY12" s="69" t="s">
        <v>27</v>
      </c>
      <c r="BZ12" s="69"/>
      <c r="CB12" s="119" t="s">
        <v>86</v>
      </c>
      <c r="CC12" s="120" t="str">
        <f>'検査員1（施工）'!M4</f>
        <v>c</v>
      </c>
      <c r="CD12" s="124" t="str">
        <f>IF($CC12=CD11,"○","")</f>
        <v/>
      </c>
      <c r="CE12" s="136" t="str">
        <f t="shared" ref="CE12:CJ12" si="2">IF($CC12=CE11,"○","")</f>
        <v/>
      </c>
      <c r="CF12" s="125" t="str">
        <f>IF($CC12=CF11,"○","")</f>
        <v/>
      </c>
      <c r="CG12" s="136" t="str">
        <f t="shared" si="2"/>
        <v/>
      </c>
      <c r="CH12" s="125" t="str">
        <f t="shared" si="2"/>
        <v>○</v>
      </c>
      <c r="CI12" s="125" t="str">
        <f t="shared" si="2"/>
        <v/>
      </c>
      <c r="CJ12" s="126" t="str">
        <f t="shared" si="2"/>
        <v/>
      </c>
      <c r="CK12" s="121">
        <v>5</v>
      </c>
      <c r="CL12" s="135"/>
      <c r="CM12" s="122">
        <v>2.5</v>
      </c>
      <c r="CN12" s="135"/>
      <c r="CO12" s="122">
        <v>0</v>
      </c>
      <c r="CP12" s="122">
        <v>-7.5</v>
      </c>
      <c r="CQ12" s="123">
        <v>-15</v>
      </c>
      <c r="CR12" s="123">
        <f>IF(CD12="○",CK12,IF(CF12="○",CM12,IF(CH12="○",CO12,IF(CI12="○",CP12,IF(CJ12="○",CQ12,"")))))</f>
        <v>0</v>
      </c>
    </row>
    <row r="13" spans="1:96" ht="12.6" customHeight="1">
      <c r="A13" s="603"/>
      <c r="B13" s="604"/>
      <c r="C13" s="604"/>
      <c r="D13" s="605"/>
      <c r="E13" s="579" t="s">
        <v>35</v>
      </c>
      <c r="F13" s="580"/>
      <c r="G13" s="580"/>
      <c r="H13" s="580"/>
      <c r="I13" s="580"/>
      <c r="J13" s="580"/>
      <c r="K13" s="581"/>
      <c r="L13" s="506">
        <v>4</v>
      </c>
      <c r="M13" s="508"/>
      <c r="N13" s="609">
        <v>2</v>
      </c>
      <c r="O13" s="610"/>
      <c r="P13" s="526">
        <v>0</v>
      </c>
      <c r="Q13" s="527"/>
      <c r="R13" s="506">
        <v>-5</v>
      </c>
      <c r="S13" s="508"/>
      <c r="T13" s="509">
        <v>-10</v>
      </c>
      <c r="U13" s="510"/>
      <c r="V13" s="504">
        <v>2</v>
      </c>
      <c r="W13" s="505"/>
      <c r="X13" s="17"/>
      <c r="Y13" s="17"/>
      <c r="Z13" s="504">
        <v>1</v>
      </c>
      <c r="AA13" s="505"/>
      <c r="AB13" s="17"/>
      <c r="AC13" s="17"/>
      <c r="AD13" s="511">
        <v>0</v>
      </c>
      <c r="AE13" s="512"/>
      <c r="AF13" s="504">
        <v>-7.5</v>
      </c>
      <c r="AG13" s="505"/>
      <c r="AH13" s="504">
        <v>-15</v>
      </c>
      <c r="AI13" s="505"/>
      <c r="AJ13" s="18"/>
      <c r="AK13" s="19"/>
      <c r="AL13" s="21"/>
      <c r="AM13" s="21"/>
      <c r="AN13" s="18"/>
      <c r="AO13" s="19"/>
      <c r="AP13" s="21"/>
      <c r="AQ13" s="21"/>
      <c r="AR13" s="23"/>
      <c r="AS13" s="24"/>
      <c r="AT13" s="20"/>
      <c r="AU13" s="20"/>
      <c r="AV13" s="18"/>
      <c r="AW13" s="22"/>
      <c r="AX13" s="62"/>
      <c r="AY13" s="524"/>
      <c r="AZ13" s="90" t="s">
        <v>76</v>
      </c>
      <c r="BA13" s="90" t="str">
        <f>主任監督員１!O84</f>
        <v>d</v>
      </c>
      <c r="BB13" s="82" t="str">
        <f t="shared" si="1"/>
        <v/>
      </c>
      <c r="BC13" s="79" t="str">
        <f t="shared" si="1"/>
        <v/>
      </c>
      <c r="BD13" s="79" t="str">
        <f t="shared" si="1"/>
        <v/>
      </c>
      <c r="BE13" s="79" t="str">
        <f t="shared" si="1"/>
        <v>○</v>
      </c>
      <c r="BF13" s="80" t="str">
        <f t="shared" si="1"/>
        <v/>
      </c>
      <c r="BG13" s="82">
        <v>4</v>
      </c>
      <c r="BH13" s="79">
        <v>2</v>
      </c>
      <c r="BI13" s="79">
        <v>0</v>
      </c>
      <c r="BJ13" s="79">
        <v>-5</v>
      </c>
      <c r="BK13" s="79">
        <v>-10</v>
      </c>
      <c r="BL13" s="81">
        <f t="shared" si="0"/>
        <v>-5</v>
      </c>
      <c r="BN13" s="119" t="s">
        <v>69</v>
      </c>
      <c r="BO13" s="120" t="str">
        <f>総括監督員!L4</f>
        <v>-</v>
      </c>
      <c r="BP13" s="124" t="str">
        <f>IF($BO13=BP$12,"○","")</f>
        <v/>
      </c>
      <c r="BQ13" s="125" t="str">
        <f t="shared" ref="BQ13:BT14" si="3">IF($BO13=BQ$12,"○","")</f>
        <v/>
      </c>
      <c r="BR13" s="125" t="str">
        <f t="shared" si="3"/>
        <v/>
      </c>
      <c r="BS13" s="125" t="str">
        <f t="shared" si="3"/>
        <v/>
      </c>
      <c r="BT13" s="126" t="str">
        <f t="shared" si="3"/>
        <v/>
      </c>
      <c r="BU13" s="159">
        <v>2</v>
      </c>
      <c r="BV13" s="160">
        <v>1</v>
      </c>
      <c r="BW13" s="160">
        <v>0</v>
      </c>
      <c r="BX13" s="160">
        <v>-7.5</v>
      </c>
      <c r="BY13" s="158">
        <v>-15</v>
      </c>
      <c r="BZ13" s="158" t="str">
        <f>IF(BP13="○",BU13,IF(BQ13="○",BV13,IF(BR13="○",BW13,IF(BS13="○",BX13,IF(BT13="○",BY13,"")))))</f>
        <v/>
      </c>
    </row>
    <row r="14" spans="1:96" ht="12.6" customHeight="1">
      <c r="A14" s="603"/>
      <c r="B14" s="604"/>
      <c r="C14" s="604"/>
      <c r="D14" s="605"/>
      <c r="E14" s="579" t="s">
        <v>36</v>
      </c>
      <c r="F14" s="580"/>
      <c r="G14" s="580"/>
      <c r="H14" s="580"/>
      <c r="I14" s="580"/>
      <c r="J14" s="580"/>
      <c r="K14" s="581"/>
      <c r="L14" s="506">
        <v>5</v>
      </c>
      <c r="M14" s="508"/>
      <c r="N14" s="506">
        <v>2.5</v>
      </c>
      <c r="O14" s="508"/>
      <c r="P14" s="526">
        <v>0</v>
      </c>
      <c r="Q14" s="527"/>
      <c r="R14" s="506">
        <v>-5</v>
      </c>
      <c r="S14" s="508"/>
      <c r="T14" s="509">
        <v>-10</v>
      </c>
      <c r="U14" s="510"/>
      <c r="V14" s="504">
        <v>3</v>
      </c>
      <c r="W14" s="505"/>
      <c r="X14" s="21"/>
      <c r="Y14" s="21"/>
      <c r="Z14" s="504">
        <v>1.5</v>
      </c>
      <c r="AA14" s="505"/>
      <c r="AB14" s="21"/>
      <c r="AC14" s="21"/>
      <c r="AD14" s="511">
        <v>0</v>
      </c>
      <c r="AE14" s="512"/>
      <c r="AF14" s="504">
        <v>-7.5</v>
      </c>
      <c r="AG14" s="505"/>
      <c r="AH14" s="504">
        <v>-15</v>
      </c>
      <c r="AI14" s="505"/>
      <c r="AJ14" s="18"/>
      <c r="AK14" s="19"/>
      <c r="AL14" s="21"/>
      <c r="AM14" s="21"/>
      <c r="AN14" s="18"/>
      <c r="AO14" s="19"/>
      <c r="AP14" s="21"/>
      <c r="AQ14" s="21"/>
      <c r="AR14" s="23"/>
      <c r="AS14" s="24"/>
      <c r="AT14" s="18"/>
      <c r="AU14" s="19"/>
      <c r="AV14" s="18"/>
      <c r="AW14" s="22"/>
      <c r="AX14" s="62"/>
      <c r="AY14" s="524"/>
      <c r="AZ14" s="90" t="s">
        <v>77</v>
      </c>
      <c r="BA14" s="90" t="str">
        <f>主任監督員１!O114</f>
        <v>d</v>
      </c>
      <c r="BB14" s="82" t="str">
        <f t="shared" si="1"/>
        <v/>
      </c>
      <c r="BC14" s="79" t="str">
        <f t="shared" si="1"/>
        <v/>
      </c>
      <c r="BD14" s="79" t="str">
        <f t="shared" si="1"/>
        <v/>
      </c>
      <c r="BE14" s="79" t="str">
        <f t="shared" si="1"/>
        <v>○</v>
      </c>
      <c r="BF14" s="80" t="str">
        <f t="shared" si="1"/>
        <v/>
      </c>
      <c r="BG14" s="82">
        <v>5</v>
      </c>
      <c r="BH14" s="79">
        <v>2.5</v>
      </c>
      <c r="BI14" s="79">
        <v>0</v>
      </c>
      <c r="BJ14" s="79">
        <v>-5</v>
      </c>
      <c r="BK14" s="79">
        <v>-10</v>
      </c>
      <c r="BL14" s="81">
        <f t="shared" si="0"/>
        <v>-5</v>
      </c>
      <c r="BN14" s="119" t="s">
        <v>70</v>
      </c>
      <c r="BO14" s="120" t="str">
        <f>総括監督員!L56</f>
        <v>-</v>
      </c>
      <c r="BP14" s="124" t="str">
        <f>IF($BO14=BP$12,"○","")</f>
        <v/>
      </c>
      <c r="BQ14" s="125" t="str">
        <f t="shared" si="3"/>
        <v/>
      </c>
      <c r="BR14" s="125" t="str">
        <f t="shared" si="3"/>
        <v/>
      </c>
      <c r="BS14" s="125" t="str">
        <f t="shared" si="3"/>
        <v/>
      </c>
      <c r="BT14" s="126" t="str">
        <f t="shared" si="3"/>
        <v/>
      </c>
      <c r="BU14" s="159">
        <v>3</v>
      </c>
      <c r="BV14" s="160">
        <v>1.5</v>
      </c>
      <c r="BW14" s="160">
        <v>0</v>
      </c>
      <c r="BX14" s="160">
        <v>-7.5</v>
      </c>
      <c r="BY14" s="158">
        <v>-15</v>
      </c>
      <c r="BZ14" s="155" t="str">
        <f>IF(BP14="○",BU14,IF(BQ14="○",BV14,IF(BR14="○",BW14,IF(BS14="○",BX14,IF(BT14="○",BY14,"")))))</f>
        <v/>
      </c>
    </row>
    <row r="15" spans="1:96" ht="12.6" customHeight="1">
      <c r="A15" s="606"/>
      <c r="B15" s="607"/>
      <c r="C15" s="607"/>
      <c r="D15" s="608"/>
      <c r="E15" s="579" t="s">
        <v>37</v>
      </c>
      <c r="F15" s="580"/>
      <c r="G15" s="580"/>
      <c r="H15" s="580"/>
      <c r="I15" s="580"/>
      <c r="J15" s="580"/>
      <c r="K15" s="581"/>
      <c r="L15" s="506">
        <v>2</v>
      </c>
      <c r="M15" s="508"/>
      <c r="N15" s="506">
        <v>1</v>
      </c>
      <c r="O15" s="508"/>
      <c r="P15" s="526">
        <v>0</v>
      </c>
      <c r="Q15" s="527"/>
      <c r="R15" s="506">
        <v>-2.5</v>
      </c>
      <c r="S15" s="508"/>
      <c r="T15" s="506">
        <v>-5</v>
      </c>
      <c r="U15" s="508"/>
      <c r="V15" s="20"/>
      <c r="W15" s="20"/>
      <c r="X15" s="18"/>
      <c r="Y15" s="20"/>
      <c r="Z15" s="18"/>
      <c r="AA15" s="19"/>
      <c r="AB15" s="20"/>
      <c r="AC15" s="20"/>
      <c r="AD15" s="18"/>
      <c r="AE15" s="20"/>
      <c r="AF15" s="18"/>
      <c r="AG15" s="19"/>
      <c r="AH15" s="18"/>
      <c r="AI15" s="19"/>
      <c r="AJ15" s="20"/>
      <c r="AK15" s="20"/>
      <c r="AL15" s="18"/>
      <c r="AM15" s="19"/>
      <c r="AN15" s="18"/>
      <c r="AO15" s="21"/>
      <c r="AP15" s="21"/>
      <c r="AQ15" s="21"/>
      <c r="AR15" s="23"/>
      <c r="AS15" s="24"/>
      <c r="AT15" s="18"/>
      <c r="AU15" s="19"/>
      <c r="AV15" s="18"/>
      <c r="AW15" s="22"/>
      <c r="AX15" s="62"/>
      <c r="AY15" s="525"/>
      <c r="AZ15" s="91" t="s">
        <v>78</v>
      </c>
      <c r="BA15" s="91" t="str">
        <f>主任監督員１!O138</f>
        <v>d</v>
      </c>
      <c r="BB15" s="86" t="str">
        <f t="shared" si="1"/>
        <v/>
      </c>
      <c r="BC15" s="83" t="str">
        <f t="shared" si="1"/>
        <v/>
      </c>
      <c r="BD15" s="83" t="str">
        <f t="shared" si="1"/>
        <v/>
      </c>
      <c r="BE15" s="83" t="str">
        <f t="shared" si="1"/>
        <v>○</v>
      </c>
      <c r="BF15" s="84" t="str">
        <f t="shared" si="1"/>
        <v/>
      </c>
      <c r="BG15" s="86">
        <v>2</v>
      </c>
      <c r="BH15" s="83">
        <v>1</v>
      </c>
      <c r="BI15" s="83">
        <v>0</v>
      </c>
      <c r="BJ15" s="83">
        <v>-2.5</v>
      </c>
      <c r="BK15" s="83">
        <v>-5</v>
      </c>
      <c r="BL15" s="85">
        <f t="shared" si="0"/>
        <v>-2.5</v>
      </c>
      <c r="BO15" s="69"/>
      <c r="BP15" s="97"/>
      <c r="BQ15" s="97"/>
      <c r="BR15" s="97"/>
      <c r="BS15" s="97"/>
      <c r="BT15" s="97"/>
      <c r="BZ15" s="156"/>
      <c r="CC15" s="69"/>
      <c r="CD15" s="97"/>
      <c r="CE15" s="97"/>
      <c r="CF15" s="97"/>
      <c r="CG15" s="97"/>
      <c r="CH15" s="97"/>
      <c r="CI15" s="97"/>
      <c r="CJ15" s="97"/>
    </row>
    <row r="16" spans="1:96" ht="12.6" customHeight="1">
      <c r="A16" s="595" t="s">
        <v>38</v>
      </c>
      <c r="B16" s="578"/>
      <c r="C16" s="578"/>
      <c r="D16" s="596"/>
      <c r="E16" s="579" t="s">
        <v>39</v>
      </c>
      <c r="F16" s="580"/>
      <c r="G16" s="580"/>
      <c r="H16" s="580"/>
      <c r="I16" s="580"/>
      <c r="J16" s="580"/>
      <c r="K16" s="581"/>
      <c r="L16" s="506">
        <v>4</v>
      </c>
      <c r="M16" s="508"/>
      <c r="N16" s="506">
        <v>2</v>
      </c>
      <c r="O16" s="508"/>
      <c r="P16" s="526">
        <v>0</v>
      </c>
      <c r="Q16" s="527"/>
      <c r="R16" s="506">
        <v>-2.5</v>
      </c>
      <c r="S16" s="508"/>
      <c r="T16" s="506">
        <v>-5</v>
      </c>
      <c r="U16" s="508"/>
      <c r="V16" s="18"/>
      <c r="W16" s="19"/>
      <c r="X16" s="21"/>
      <c r="Y16" s="21"/>
      <c r="Z16" s="18"/>
      <c r="AA16" s="19"/>
      <c r="AB16" s="21"/>
      <c r="AC16" s="21"/>
      <c r="AD16" s="18"/>
      <c r="AE16" s="19"/>
      <c r="AF16" s="20"/>
      <c r="AG16" s="20"/>
      <c r="AH16" s="18"/>
      <c r="AI16" s="19"/>
      <c r="AJ16" s="506">
        <v>10</v>
      </c>
      <c r="AK16" s="508"/>
      <c r="AL16" s="506">
        <v>7.5</v>
      </c>
      <c r="AM16" s="508"/>
      <c r="AN16" s="506">
        <v>5</v>
      </c>
      <c r="AO16" s="508"/>
      <c r="AP16" s="506">
        <v>2.5</v>
      </c>
      <c r="AQ16" s="508"/>
      <c r="AR16" s="526">
        <v>0</v>
      </c>
      <c r="AS16" s="527"/>
      <c r="AT16" s="504">
        <v>-10</v>
      </c>
      <c r="AU16" s="505"/>
      <c r="AV16" s="506">
        <v>-20</v>
      </c>
      <c r="AW16" s="507"/>
      <c r="AX16" s="62"/>
      <c r="AY16" s="524">
        <v>3</v>
      </c>
      <c r="AZ16" s="144" t="s">
        <v>79</v>
      </c>
      <c r="BA16" s="144" t="str">
        <f>主任監督員１!O167</f>
        <v>c</v>
      </c>
      <c r="BB16" s="145" t="str">
        <f t="shared" si="1"/>
        <v/>
      </c>
      <c r="BC16" s="146" t="str">
        <f t="shared" si="1"/>
        <v/>
      </c>
      <c r="BD16" s="146" t="str">
        <f t="shared" si="1"/>
        <v>○</v>
      </c>
      <c r="BE16" s="146" t="str">
        <f t="shared" si="1"/>
        <v/>
      </c>
      <c r="BF16" s="147" t="str">
        <f t="shared" si="1"/>
        <v/>
      </c>
      <c r="BG16" s="145">
        <v>4</v>
      </c>
      <c r="BH16" s="146">
        <v>2</v>
      </c>
      <c r="BI16" s="146">
        <v>0</v>
      </c>
      <c r="BJ16" s="146">
        <v>-2.5</v>
      </c>
      <c r="BK16" s="146">
        <v>-5</v>
      </c>
      <c r="BL16" s="148">
        <f t="shared" si="0"/>
        <v>0</v>
      </c>
      <c r="BZ16" s="156"/>
      <c r="CB16" s="119" t="s">
        <v>87</v>
      </c>
      <c r="CC16" s="120" t="str">
        <f>'検査員2（出来形）'!O3</f>
        <v>c</v>
      </c>
      <c r="CD16" s="124" t="str">
        <f>IF($CC16=CD$11,"○","")</f>
        <v/>
      </c>
      <c r="CE16" s="133" t="str">
        <f t="shared" ref="CE16:CJ18" si="4">IF($CC16=CE$11,"○","")</f>
        <v/>
      </c>
      <c r="CF16" s="125" t="str">
        <f t="shared" si="4"/>
        <v/>
      </c>
      <c r="CG16" s="125" t="str">
        <f t="shared" si="4"/>
        <v/>
      </c>
      <c r="CH16" s="125" t="str">
        <f t="shared" si="4"/>
        <v>○</v>
      </c>
      <c r="CI16" s="125" t="str">
        <f t="shared" si="4"/>
        <v/>
      </c>
      <c r="CJ16" s="126" t="str">
        <f t="shared" si="4"/>
        <v/>
      </c>
      <c r="CK16" s="121">
        <v>10</v>
      </c>
      <c r="CL16" s="134">
        <v>7.5</v>
      </c>
      <c r="CM16" s="122">
        <v>5</v>
      </c>
      <c r="CN16" s="122">
        <v>2.5</v>
      </c>
      <c r="CO16" s="122">
        <v>0</v>
      </c>
      <c r="CP16" s="122">
        <v>-10</v>
      </c>
      <c r="CQ16" s="123">
        <v>-20</v>
      </c>
      <c r="CR16" s="123">
        <f>IF(CD16="○",CK16,IF(CE16="○",CL16,IF(CG16="○",CN16,IF(CF16="○",CM16,IF(CH16="○",CO16,IF(CI16="○",CP16,IF(CJ16="○",CQ16,"")))))))</f>
        <v>0</v>
      </c>
    </row>
    <row r="17" spans="1:96" ht="12.6" customHeight="1">
      <c r="A17" s="587" t="s">
        <v>40</v>
      </c>
      <c r="B17" s="533"/>
      <c r="C17" s="588"/>
      <c r="D17" s="589"/>
      <c r="E17" s="579" t="s">
        <v>41</v>
      </c>
      <c r="F17" s="580"/>
      <c r="G17" s="580"/>
      <c r="H17" s="580"/>
      <c r="I17" s="580"/>
      <c r="J17" s="580"/>
      <c r="K17" s="581"/>
      <c r="L17" s="506">
        <v>5</v>
      </c>
      <c r="M17" s="508"/>
      <c r="N17" s="506">
        <v>2.5</v>
      </c>
      <c r="O17" s="508"/>
      <c r="P17" s="526">
        <v>0</v>
      </c>
      <c r="Q17" s="527"/>
      <c r="R17" s="506">
        <v>-2.5</v>
      </c>
      <c r="S17" s="508"/>
      <c r="T17" s="506">
        <v>-5</v>
      </c>
      <c r="U17" s="508"/>
      <c r="V17" s="18"/>
      <c r="W17" s="19"/>
      <c r="X17" s="18"/>
      <c r="Y17" s="19"/>
      <c r="Z17" s="18"/>
      <c r="AA17" s="19"/>
      <c r="AB17" s="18"/>
      <c r="AC17" s="19"/>
      <c r="AD17" s="18"/>
      <c r="AE17" s="19"/>
      <c r="AF17" s="21"/>
      <c r="AG17" s="19"/>
      <c r="AH17" s="18"/>
      <c r="AI17" s="19"/>
      <c r="AJ17" s="506">
        <v>15</v>
      </c>
      <c r="AK17" s="508"/>
      <c r="AL17" s="506">
        <v>12</v>
      </c>
      <c r="AM17" s="508"/>
      <c r="AN17" s="506">
        <v>7.5</v>
      </c>
      <c r="AO17" s="508"/>
      <c r="AP17" s="506">
        <v>4</v>
      </c>
      <c r="AQ17" s="508"/>
      <c r="AR17" s="526">
        <v>0</v>
      </c>
      <c r="AS17" s="527"/>
      <c r="AT17" s="504">
        <v>-12.5</v>
      </c>
      <c r="AU17" s="505"/>
      <c r="AV17" s="504">
        <v>-25</v>
      </c>
      <c r="AW17" s="591"/>
      <c r="AX17" s="62"/>
      <c r="AY17" s="524"/>
      <c r="AZ17" s="90" t="s">
        <v>80</v>
      </c>
      <c r="BA17" s="90" t="str">
        <f>BB5</f>
        <v>c</v>
      </c>
      <c r="BB17" s="82" t="str">
        <f t="shared" si="1"/>
        <v/>
      </c>
      <c r="BC17" s="79" t="str">
        <f t="shared" si="1"/>
        <v/>
      </c>
      <c r="BD17" s="79" t="str">
        <f t="shared" si="1"/>
        <v>○</v>
      </c>
      <c r="BE17" s="79" t="str">
        <f t="shared" si="1"/>
        <v/>
      </c>
      <c r="BF17" s="80" t="str">
        <f t="shared" si="1"/>
        <v/>
      </c>
      <c r="BG17" s="82">
        <v>5</v>
      </c>
      <c r="BH17" s="79">
        <v>2.5</v>
      </c>
      <c r="BI17" s="79">
        <v>0</v>
      </c>
      <c r="BJ17" s="79">
        <v>-2.5</v>
      </c>
      <c r="BK17" s="79">
        <v>-5</v>
      </c>
      <c r="BL17" s="81">
        <f t="shared" si="0"/>
        <v>0</v>
      </c>
      <c r="BN17" s="72"/>
      <c r="BO17" s="128"/>
      <c r="BP17" s="70"/>
      <c r="BQ17" s="70"/>
      <c r="BR17" s="70"/>
      <c r="BS17" s="70"/>
      <c r="BT17" s="70"/>
      <c r="BU17" s="130"/>
      <c r="BV17" s="130"/>
      <c r="BW17" s="130"/>
      <c r="BX17" s="130"/>
      <c r="BY17" s="130"/>
      <c r="BZ17" s="157"/>
      <c r="CB17" s="119" t="s">
        <v>88</v>
      </c>
      <c r="CC17" s="120" t="str">
        <f>BF5</f>
        <v>c</v>
      </c>
      <c r="CD17" s="124" t="str">
        <f>IF($CC17=CD$11,"○","")</f>
        <v/>
      </c>
      <c r="CE17" s="133" t="str">
        <f t="shared" si="4"/>
        <v/>
      </c>
      <c r="CF17" s="125" t="str">
        <f t="shared" si="4"/>
        <v/>
      </c>
      <c r="CG17" s="125" t="str">
        <f t="shared" si="4"/>
        <v/>
      </c>
      <c r="CH17" s="125" t="str">
        <f t="shared" si="4"/>
        <v>○</v>
      </c>
      <c r="CI17" s="125" t="str">
        <f t="shared" si="4"/>
        <v/>
      </c>
      <c r="CJ17" s="126" t="str">
        <f t="shared" si="4"/>
        <v/>
      </c>
      <c r="CK17" s="121">
        <v>15</v>
      </c>
      <c r="CL17" s="134">
        <v>12</v>
      </c>
      <c r="CM17" s="122">
        <v>7.5</v>
      </c>
      <c r="CN17" s="122">
        <v>4</v>
      </c>
      <c r="CO17" s="122">
        <v>0</v>
      </c>
      <c r="CP17" s="122">
        <v>-12.5</v>
      </c>
      <c r="CQ17" s="123">
        <v>-25</v>
      </c>
      <c r="CR17" s="123">
        <f>IF(CD17="○",CK17,IF(CE17="○",CL17,IF(CG17="○",CN17,IF(CF17="○",CM17,IF(CH17="○",CO17,IF(CI17="○",CP17,IF(CJ17="○",CQ17,"")))))))</f>
        <v>0</v>
      </c>
    </row>
    <row r="18" spans="1:96" ht="12.6" customHeight="1">
      <c r="A18" s="592" t="s">
        <v>42</v>
      </c>
      <c r="B18" s="593"/>
      <c r="C18" s="593"/>
      <c r="D18" s="594"/>
      <c r="E18" s="579" t="s">
        <v>43</v>
      </c>
      <c r="F18" s="580"/>
      <c r="G18" s="580"/>
      <c r="H18" s="580"/>
      <c r="I18" s="580"/>
      <c r="J18" s="580"/>
      <c r="K18" s="581"/>
      <c r="L18" s="494"/>
      <c r="M18" s="495"/>
      <c r="N18" s="494"/>
      <c r="O18" s="495"/>
      <c r="P18" s="494"/>
      <c r="Q18" s="495"/>
      <c r="R18" s="494"/>
      <c r="S18" s="495"/>
      <c r="T18" s="494"/>
      <c r="U18" s="495"/>
      <c r="V18" s="18"/>
      <c r="W18" s="19"/>
      <c r="X18" s="18"/>
      <c r="Y18" s="19"/>
      <c r="Z18" s="18"/>
      <c r="AA18" s="19"/>
      <c r="AB18" s="18"/>
      <c r="AC18" s="19"/>
      <c r="AD18" s="18"/>
      <c r="AE18" s="19"/>
      <c r="AF18" s="20"/>
      <c r="AG18" s="20"/>
      <c r="AH18" s="18"/>
      <c r="AI18" s="19"/>
      <c r="AJ18" s="504">
        <v>5</v>
      </c>
      <c r="AK18" s="505"/>
      <c r="AL18" s="20"/>
      <c r="AM18" s="20"/>
      <c r="AN18" s="504">
        <v>2.5</v>
      </c>
      <c r="AO18" s="505"/>
      <c r="AP18" s="20"/>
      <c r="AQ18" s="20"/>
      <c r="AR18" s="511">
        <v>0</v>
      </c>
      <c r="AS18" s="512"/>
      <c r="AT18" s="504">
        <v>-5</v>
      </c>
      <c r="AU18" s="505"/>
      <c r="AV18" s="18"/>
      <c r="AW18" s="22"/>
      <c r="AX18" s="62"/>
      <c r="AY18" s="525"/>
      <c r="AZ18" s="91" t="s">
        <v>81</v>
      </c>
      <c r="BA18" s="114">
        <f>BB6</f>
        <v>0</v>
      </c>
      <c r="BB18" s="86"/>
      <c r="BC18" s="83"/>
      <c r="BD18" s="83"/>
      <c r="BE18" s="83"/>
      <c r="BF18" s="84"/>
      <c r="BG18" s="86"/>
      <c r="BH18" s="83"/>
      <c r="BI18" s="83"/>
      <c r="BJ18" s="83"/>
      <c r="BK18" s="83"/>
      <c r="BL18" s="85"/>
      <c r="BP18" s="2"/>
      <c r="BQ18" s="2"/>
      <c r="BR18" s="2"/>
      <c r="BS18" s="2"/>
      <c r="BT18" s="2"/>
      <c r="BZ18" s="156"/>
      <c r="CB18" s="119" t="s">
        <v>89</v>
      </c>
      <c r="CC18" s="120" t="str">
        <f>BF6</f>
        <v>c</v>
      </c>
      <c r="CD18" s="124" t="str">
        <f>IF($CC18=CD$11,"○","")</f>
        <v/>
      </c>
      <c r="CE18" s="136" t="str">
        <f t="shared" si="4"/>
        <v/>
      </c>
      <c r="CF18" s="125" t="str">
        <f t="shared" si="4"/>
        <v/>
      </c>
      <c r="CG18" s="136" t="str">
        <f t="shared" si="4"/>
        <v/>
      </c>
      <c r="CH18" s="125" t="str">
        <f t="shared" si="4"/>
        <v>○</v>
      </c>
      <c r="CI18" s="125" t="str">
        <f t="shared" si="4"/>
        <v/>
      </c>
      <c r="CJ18" s="137" t="str">
        <f t="shared" si="4"/>
        <v/>
      </c>
      <c r="CK18" s="121">
        <v>5</v>
      </c>
      <c r="CL18" s="138"/>
      <c r="CM18" s="122">
        <v>2.5</v>
      </c>
      <c r="CN18" s="138"/>
      <c r="CO18" s="122">
        <v>0</v>
      </c>
      <c r="CP18" s="122">
        <v>-5</v>
      </c>
      <c r="CQ18" s="139"/>
      <c r="CR18" s="123">
        <f>IF(CD18="○",CK18,IF(CE18="○",CL18,IF(CG18="○",CN18,IF(CF18="○",CM18,IF(CH18="○",CO18,IF(CI18="○",CP18,IF(CJ18="○",CQ18,"")))))))</f>
        <v>0</v>
      </c>
    </row>
    <row r="19" spans="1:96" ht="12.6" customHeight="1">
      <c r="A19" s="582" t="s">
        <v>0</v>
      </c>
      <c r="B19" s="580"/>
      <c r="C19" s="580"/>
      <c r="D19" s="581"/>
      <c r="E19" s="492" t="s">
        <v>104</v>
      </c>
      <c r="F19" s="493"/>
      <c r="G19" s="493"/>
      <c r="H19" s="493"/>
      <c r="I19" s="493"/>
      <c r="J19" s="493"/>
      <c r="K19" s="493"/>
      <c r="L19" s="494"/>
      <c r="M19" s="495"/>
      <c r="N19" s="494"/>
      <c r="O19" s="495"/>
      <c r="P19" s="494"/>
      <c r="Q19" s="495"/>
      <c r="R19" s="494"/>
      <c r="S19" s="495"/>
      <c r="T19" s="494"/>
      <c r="U19" s="495"/>
      <c r="V19" s="496" t="s">
        <v>103</v>
      </c>
      <c r="W19" s="497"/>
      <c r="X19" s="497"/>
      <c r="Y19" s="497"/>
      <c r="Z19" s="71"/>
      <c r="AA19" s="497"/>
      <c r="AB19" s="497"/>
      <c r="AC19" s="71"/>
      <c r="AD19" s="590">
        <f>BO19</f>
        <v>0</v>
      </c>
      <c r="AE19" s="584"/>
      <c r="AF19" s="18"/>
      <c r="AG19" s="19"/>
      <c r="AH19" s="20"/>
      <c r="AI19" s="20"/>
      <c r="AJ19" s="18"/>
      <c r="AK19" s="19"/>
      <c r="AL19" s="21"/>
      <c r="AM19" s="21"/>
      <c r="AN19" s="18"/>
      <c r="AO19" s="19"/>
      <c r="AP19" s="21"/>
      <c r="AQ19" s="21"/>
      <c r="AR19" s="18"/>
      <c r="AS19" s="19"/>
      <c r="AT19" s="18"/>
      <c r="AU19" s="19"/>
      <c r="AV19" s="18"/>
      <c r="AW19" s="22"/>
      <c r="AX19" s="62"/>
      <c r="AY19" s="115"/>
      <c r="AZ19" s="116"/>
      <c r="BA19" s="116"/>
      <c r="BB19" s="112"/>
      <c r="BC19" s="112"/>
      <c r="BD19" s="95"/>
      <c r="BE19" s="95"/>
      <c r="BF19" s="95"/>
      <c r="BG19" s="6"/>
      <c r="BH19" s="6"/>
      <c r="BI19" s="6"/>
      <c r="BJ19" s="6"/>
      <c r="BK19" s="6"/>
      <c r="BL19" s="117"/>
      <c r="BN19" s="119" t="s">
        <v>71</v>
      </c>
      <c r="BO19" s="120">
        <f>総括監督員!F206</f>
        <v>0</v>
      </c>
      <c r="BP19" s="585"/>
      <c r="BQ19" s="586"/>
      <c r="BR19" s="586"/>
      <c r="BS19" s="586"/>
      <c r="BT19" s="586"/>
      <c r="BU19" s="586"/>
      <c r="BV19" s="586"/>
      <c r="BW19" s="586"/>
      <c r="BX19" s="586"/>
      <c r="BY19" s="586"/>
      <c r="BZ19" s="157"/>
      <c r="CD19" s="2"/>
      <c r="CE19" s="2"/>
      <c r="CF19" s="2"/>
      <c r="CG19" s="2"/>
      <c r="CH19" s="2"/>
      <c r="CI19" s="2"/>
      <c r="CJ19" s="2"/>
    </row>
    <row r="20" spans="1:96" ht="12.6" customHeight="1">
      <c r="A20" s="582" t="s">
        <v>44</v>
      </c>
      <c r="B20" s="580"/>
      <c r="C20" s="580"/>
      <c r="D20" s="581"/>
      <c r="E20" s="579" t="s">
        <v>105</v>
      </c>
      <c r="F20" s="580"/>
      <c r="G20" s="580"/>
      <c r="H20" s="580"/>
      <c r="I20" s="580"/>
      <c r="J20" s="580"/>
      <c r="K20" s="581"/>
      <c r="L20" s="496" t="s">
        <v>106</v>
      </c>
      <c r="M20" s="497"/>
      <c r="N20" s="497"/>
      <c r="O20" s="99"/>
      <c r="P20" s="583">
        <f>BA20</f>
        <v>0</v>
      </c>
      <c r="Q20" s="584"/>
      <c r="R20" s="494"/>
      <c r="S20" s="495"/>
      <c r="T20" s="494"/>
      <c r="U20" s="495"/>
      <c r="V20" s="20"/>
      <c r="W20" s="20"/>
      <c r="X20" s="18"/>
      <c r="Y20" s="20"/>
      <c r="Z20" s="18"/>
      <c r="AA20" s="19"/>
      <c r="AB20" s="21"/>
      <c r="AC20" s="21"/>
      <c r="AD20" s="18"/>
      <c r="AE20" s="19"/>
      <c r="AF20" s="20"/>
      <c r="AG20" s="20"/>
      <c r="AH20" s="18"/>
      <c r="AI20" s="19"/>
      <c r="AJ20" s="18"/>
      <c r="AK20" s="19"/>
      <c r="AL20" s="20"/>
      <c r="AM20" s="20"/>
      <c r="AN20" s="18"/>
      <c r="AO20" s="19"/>
      <c r="AP20" s="18"/>
      <c r="AQ20" s="19"/>
      <c r="AR20" s="20"/>
      <c r="AS20" s="20"/>
      <c r="AT20" s="18"/>
      <c r="AU20" s="19"/>
      <c r="AV20" s="18"/>
      <c r="AW20" s="22"/>
      <c r="AX20" s="62"/>
      <c r="AY20" s="94">
        <v>5</v>
      </c>
      <c r="AZ20" s="92" t="s">
        <v>82</v>
      </c>
      <c r="BA20" s="73">
        <f>主任監督員２!F48</f>
        <v>0</v>
      </c>
      <c r="BB20" s="96"/>
      <c r="BC20" s="70"/>
      <c r="BD20" s="70"/>
      <c r="BE20" s="70"/>
      <c r="BF20" s="70"/>
      <c r="BG20" s="6"/>
      <c r="BH20" s="6"/>
      <c r="BI20" s="6"/>
      <c r="BJ20" s="6"/>
      <c r="BK20" s="6"/>
      <c r="BL20" s="127">
        <f>BA20</f>
        <v>0</v>
      </c>
      <c r="BP20" s="2" t="s">
        <v>23</v>
      </c>
      <c r="BQ20" s="2" t="s">
        <v>28</v>
      </c>
      <c r="BR20" s="2" t="s">
        <v>24</v>
      </c>
      <c r="BS20" s="2" t="s">
        <v>29</v>
      </c>
      <c r="BT20" s="2" t="s">
        <v>25</v>
      </c>
      <c r="BZ20" s="156"/>
      <c r="CD20" s="2"/>
      <c r="CE20" s="2"/>
      <c r="CF20" s="2"/>
      <c r="CG20" s="2"/>
      <c r="CH20" s="2"/>
      <c r="CI20" s="2"/>
      <c r="CJ20" s="2"/>
    </row>
    <row r="21" spans="1:96" ht="12.6" customHeight="1" thickBot="1">
      <c r="A21" s="582" t="s">
        <v>45</v>
      </c>
      <c r="B21" s="580"/>
      <c r="C21" s="580"/>
      <c r="D21" s="581"/>
      <c r="E21" s="579" t="s">
        <v>107</v>
      </c>
      <c r="F21" s="580"/>
      <c r="G21" s="580"/>
      <c r="H21" s="580"/>
      <c r="I21" s="580"/>
      <c r="J21" s="580"/>
      <c r="K21" s="581"/>
      <c r="L21" s="494"/>
      <c r="M21" s="495"/>
      <c r="N21" s="494"/>
      <c r="O21" s="495"/>
      <c r="P21" s="494"/>
      <c r="Q21" s="495"/>
      <c r="R21" s="494"/>
      <c r="S21" s="495"/>
      <c r="T21" s="494"/>
      <c r="U21" s="495"/>
      <c r="V21" s="506">
        <v>10</v>
      </c>
      <c r="W21" s="508"/>
      <c r="X21" s="504">
        <v>7.5</v>
      </c>
      <c r="Y21" s="505"/>
      <c r="Z21" s="506">
        <v>5</v>
      </c>
      <c r="AA21" s="508"/>
      <c r="AB21" s="504">
        <v>2.5</v>
      </c>
      <c r="AC21" s="505"/>
      <c r="AD21" s="526">
        <v>0</v>
      </c>
      <c r="AE21" s="527"/>
      <c r="AF21" s="18"/>
      <c r="AG21" s="19"/>
      <c r="AH21" s="18"/>
      <c r="AI21" s="19"/>
      <c r="AJ21" s="18"/>
      <c r="AK21" s="19"/>
      <c r="AL21" s="21"/>
      <c r="AM21" s="21"/>
      <c r="AN21" s="18"/>
      <c r="AO21" s="19"/>
      <c r="AP21" s="21"/>
      <c r="AQ21" s="21"/>
      <c r="AR21" s="18"/>
      <c r="AS21" s="19"/>
      <c r="AT21" s="18"/>
      <c r="AU21" s="19"/>
      <c r="AV21" s="18"/>
      <c r="AW21" s="22"/>
      <c r="AX21" s="62"/>
      <c r="BN21" s="119" t="s">
        <v>72</v>
      </c>
      <c r="BO21" s="120" t="str">
        <f>総括監督員!J262</f>
        <v>c</v>
      </c>
      <c r="BP21" s="124" t="str">
        <f>IF($BO21=BP$20,"○","")</f>
        <v/>
      </c>
      <c r="BQ21" s="125" t="str">
        <f>IF($BO21=BQ$20,"○","")</f>
        <v/>
      </c>
      <c r="BR21" s="125" t="str">
        <f>IF($BO21=BR$20,"○","")</f>
        <v/>
      </c>
      <c r="BS21" s="125" t="str">
        <f>IF($BO21=BS$20,"○","")</f>
        <v/>
      </c>
      <c r="BT21" s="126" t="str">
        <f>IF($BO21=BT$20,"○","")</f>
        <v>○</v>
      </c>
      <c r="BU21" s="121">
        <v>10</v>
      </c>
      <c r="BV21" s="122">
        <v>7.5</v>
      </c>
      <c r="BW21" s="122">
        <v>5</v>
      </c>
      <c r="BX21" s="122">
        <v>2.5</v>
      </c>
      <c r="BY21" s="123">
        <v>0</v>
      </c>
      <c r="BZ21" s="158">
        <f>IF(BP21="○",BU21,IF(BQ21="○",BV21,IF(BR21="○",BW21,IF(BS21="○",BX21,IF(BT21="○",BY21,"")))))</f>
        <v>0</v>
      </c>
      <c r="CD21" s="2"/>
      <c r="CE21" s="2"/>
      <c r="CF21" s="2"/>
      <c r="CG21" s="2"/>
      <c r="CH21" s="2"/>
      <c r="CI21" s="2"/>
      <c r="CJ21" s="2"/>
    </row>
    <row r="22" spans="1:96" ht="17.100000000000001" customHeight="1" thickBot="1">
      <c r="A22" s="571" t="s">
        <v>46</v>
      </c>
      <c r="B22" s="572"/>
      <c r="C22" s="572"/>
      <c r="D22" s="572"/>
      <c r="E22" s="572"/>
      <c r="F22" s="572"/>
      <c r="G22" s="572"/>
      <c r="H22" s="572"/>
      <c r="I22" s="572"/>
      <c r="J22" s="572"/>
      <c r="K22" s="573"/>
      <c r="L22" s="26"/>
      <c r="M22" s="26"/>
      <c r="N22" s="26"/>
      <c r="O22" s="93"/>
      <c r="P22" s="26"/>
      <c r="Q22" s="93" t="str">
        <f>IF(R22&lt;0,"-",IF(R22&gt;0,"+","±"))</f>
        <v>-</v>
      </c>
      <c r="R22" s="574">
        <f>BL22</f>
        <v>-27.5</v>
      </c>
      <c r="S22" s="574"/>
      <c r="T22" s="27" t="s">
        <v>47</v>
      </c>
      <c r="U22" s="26"/>
      <c r="V22" s="28"/>
      <c r="W22" s="29"/>
      <c r="X22" s="29"/>
      <c r="Y22" s="29"/>
      <c r="Z22" s="29"/>
      <c r="AA22" s="93"/>
      <c r="AB22" s="30"/>
      <c r="AC22" s="30"/>
      <c r="AD22" s="29"/>
      <c r="AE22" s="93" t="str">
        <f>IF(AF22&lt;0,"-",IF(AF22&gt;0,"+","±"))</f>
        <v>±</v>
      </c>
      <c r="AF22" s="538">
        <f>BZ22</f>
        <v>0</v>
      </c>
      <c r="AG22" s="538"/>
      <c r="AH22" s="30" t="s">
        <v>47</v>
      </c>
      <c r="AI22" s="31"/>
      <c r="AJ22" s="28"/>
      <c r="AK22" s="29"/>
      <c r="AL22" s="29"/>
      <c r="AM22" s="29"/>
      <c r="AN22" s="29"/>
      <c r="AO22" s="93"/>
      <c r="AP22" s="30"/>
      <c r="AQ22" s="30"/>
      <c r="AR22" s="29"/>
      <c r="AS22" s="93" t="str">
        <f>IF(AT22&lt;0,"-",IF(AT22&gt;0,"+","±"))</f>
        <v>±</v>
      </c>
      <c r="AT22" s="538">
        <f>CR22</f>
        <v>0</v>
      </c>
      <c r="AU22" s="538"/>
      <c r="AV22" s="30" t="s">
        <v>47</v>
      </c>
      <c r="AW22" s="32"/>
      <c r="AX22" s="62"/>
      <c r="AY22" s="128"/>
      <c r="AZ22" s="72"/>
      <c r="BA22" s="72"/>
      <c r="BB22" s="6"/>
      <c r="BC22" s="6"/>
      <c r="BD22" s="6"/>
      <c r="BE22" s="6"/>
      <c r="BF22" s="6"/>
      <c r="BG22" s="6"/>
      <c r="BH22" s="6"/>
      <c r="BI22" s="6"/>
      <c r="BJ22" s="6"/>
      <c r="BK22" s="129"/>
      <c r="BL22" s="118">
        <f>SUM(BL10:BL21)</f>
        <v>-27.5</v>
      </c>
      <c r="BZ22" s="118">
        <f>SUM(BZ13:BZ14,BO19,BZ21)</f>
        <v>0</v>
      </c>
      <c r="CR22" s="118">
        <f>SUM(CR12:CR21)</f>
        <v>0</v>
      </c>
    </row>
    <row r="23" spans="1:96" ht="17.100000000000001" customHeight="1">
      <c r="A23" s="539" t="s">
        <v>108</v>
      </c>
      <c r="B23" s="531"/>
      <c r="C23" s="531"/>
      <c r="D23" s="531"/>
      <c r="E23" s="531"/>
      <c r="F23" s="531"/>
      <c r="G23" s="531"/>
      <c r="H23" s="531"/>
      <c r="I23" s="531"/>
      <c r="J23" s="531"/>
      <c r="K23" s="540"/>
      <c r="L23" s="149" t="s">
        <v>1</v>
      </c>
      <c r="M23" s="29"/>
      <c r="N23" s="29"/>
      <c r="O23" s="29"/>
      <c r="P23" s="29"/>
      <c r="Q23" s="29"/>
      <c r="R23" s="521">
        <f>R22+65</f>
        <v>37.5</v>
      </c>
      <c r="S23" s="521"/>
      <c r="T23" s="30" t="s">
        <v>47</v>
      </c>
      <c r="U23" s="31"/>
      <c r="V23" s="149" t="s">
        <v>2</v>
      </c>
      <c r="W23" s="29"/>
      <c r="X23" s="29"/>
      <c r="Y23" s="29"/>
      <c r="Z23" s="29"/>
      <c r="AA23" s="29"/>
      <c r="AB23" s="29"/>
      <c r="AC23" s="29"/>
      <c r="AD23" s="29"/>
      <c r="AE23" s="29"/>
      <c r="AF23" s="522">
        <f>AF22+65</f>
        <v>65</v>
      </c>
      <c r="AG23" s="522"/>
      <c r="AH23" s="30" t="s">
        <v>47</v>
      </c>
      <c r="AI23" s="31"/>
      <c r="AJ23" s="149" t="s">
        <v>3</v>
      </c>
      <c r="AK23" s="29"/>
      <c r="AL23" s="29"/>
      <c r="AM23" s="29"/>
      <c r="AN23" s="29"/>
      <c r="AO23" s="29"/>
      <c r="AP23" s="29"/>
      <c r="AQ23" s="29"/>
      <c r="AR23" s="29"/>
      <c r="AS23" s="29"/>
      <c r="AT23" s="522">
        <f>AT22+65</f>
        <v>65</v>
      </c>
      <c r="AU23" s="522"/>
      <c r="AV23" s="30" t="s">
        <v>47</v>
      </c>
      <c r="AW23" s="32"/>
      <c r="AX23" s="62"/>
      <c r="AY23" s="62"/>
      <c r="AZ23" s="62"/>
      <c r="BA23" s="62"/>
    </row>
    <row r="24" spans="1:96" ht="11.1" customHeight="1">
      <c r="A24" s="566" t="s">
        <v>83</v>
      </c>
      <c r="B24" s="557"/>
      <c r="C24" s="557"/>
      <c r="D24" s="557"/>
      <c r="E24" s="557"/>
      <c r="F24" s="557"/>
      <c r="G24" s="557"/>
      <c r="H24" s="557"/>
      <c r="I24" s="557"/>
      <c r="J24" s="557"/>
      <c r="K24" s="567"/>
      <c r="L24" s="100"/>
      <c r="M24" s="101"/>
      <c r="N24" s="101"/>
      <c r="O24" s="517">
        <f>IF(AND(R23&lt;&gt;"",AF23&lt;&gt;"",AT23&lt;&gt;""),ROUND(R23*0.4+AF23*0.2+AT23*0.4,1),"-")</f>
        <v>54</v>
      </c>
      <c r="P24" s="517"/>
      <c r="Q24" s="515" t="s">
        <v>47</v>
      </c>
      <c r="R24" s="104"/>
      <c r="S24" s="519" t="str">
        <f>IF(O24="-","-","( ①　"&amp;TEXT(R23,"0.0")&amp;"点×0.4 + ②　"&amp;TEXT(AF23,"0.0")&amp;"点×0.2 + ③ "&amp;TEXT(AT23,"0.0")&amp;"点×0.4 =  "&amp;TEXT(O24,"0.0")&amp;"点 )")</f>
        <v>( ①　37.5点×0.4 + ②　65.0点×0.2 + ③ 65.0点×0.4 =  54.0点 )</v>
      </c>
      <c r="T24" s="519"/>
      <c r="U24" s="519"/>
      <c r="V24" s="519"/>
      <c r="W24" s="519"/>
      <c r="X24" s="519"/>
      <c r="Y24" s="519"/>
      <c r="Z24" s="519"/>
      <c r="AA24" s="519"/>
      <c r="AB24" s="519"/>
      <c r="AC24" s="519"/>
      <c r="AD24" s="519"/>
      <c r="AE24" s="519"/>
      <c r="AF24" s="519"/>
      <c r="AG24" s="519"/>
      <c r="AH24" s="519"/>
      <c r="AI24" s="519"/>
      <c r="AJ24" s="519"/>
      <c r="AK24" s="104"/>
      <c r="AL24" s="104"/>
      <c r="AM24" s="104"/>
      <c r="AN24" s="104"/>
      <c r="AO24" s="104"/>
      <c r="AP24" s="104"/>
      <c r="AQ24" s="104"/>
      <c r="AR24" s="104"/>
      <c r="AS24" s="104"/>
      <c r="AT24" s="104"/>
      <c r="AU24" s="104"/>
      <c r="AV24" s="104"/>
      <c r="AW24" s="105"/>
      <c r="AX24" s="62"/>
      <c r="AY24" s="62"/>
      <c r="AZ24" s="62"/>
      <c r="BA24" s="62"/>
    </row>
    <row r="25" spans="1:96" ht="11.1" customHeight="1">
      <c r="A25" s="568"/>
      <c r="B25" s="569"/>
      <c r="C25" s="569"/>
      <c r="D25" s="569"/>
      <c r="E25" s="569"/>
      <c r="F25" s="569"/>
      <c r="G25" s="569"/>
      <c r="H25" s="569"/>
      <c r="I25" s="569"/>
      <c r="J25" s="569"/>
      <c r="K25" s="570"/>
      <c r="L25" s="102"/>
      <c r="M25" s="103"/>
      <c r="N25" s="103"/>
      <c r="O25" s="518"/>
      <c r="P25" s="518"/>
      <c r="Q25" s="516"/>
      <c r="R25" s="106"/>
      <c r="S25" s="520"/>
      <c r="T25" s="520"/>
      <c r="U25" s="520"/>
      <c r="V25" s="520"/>
      <c r="W25" s="520"/>
      <c r="X25" s="520"/>
      <c r="Y25" s="520"/>
      <c r="Z25" s="520"/>
      <c r="AA25" s="520"/>
      <c r="AB25" s="520"/>
      <c r="AC25" s="520"/>
      <c r="AD25" s="520"/>
      <c r="AE25" s="520"/>
      <c r="AF25" s="520"/>
      <c r="AG25" s="520"/>
      <c r="AH25" s="520"/>
      <c r="AI25" s="520"/>
      <c r="AJ25" s="520"/>
      <c r="AK25" s="106"/>
      <c r="AL25" s="106"/>
      <c r="AM25" s="106"/>
      <c r="AN25" s="106"/>
      <c r="AO25" s="106"/>
      <c r="AP25" s="106"/>
      <c r="AQ25" s="106"/>
      <c r="AR25" s="106"/>
      <c r="AS25" s="106"/>
      <c r="AT25" s="106"/>
      <c r="AU25" s="106"/>
      <c r="AV25" s="106"/>
      <c r="AW25" s="107"/>
      <c r="AX25" s="62"/>
      <c r="AY25" s="62"/>
      <c r="AZ25" s="62"/>
      <c r="BA25" s="62"/>
    </row>
    <row r="26" spans="1:96" s="2" customFormat="1" ht="17.100000000000001" customHeight="1">
      <c r="A26" s="539" t="s">
        <v>109</v>
      </c>
      <c r="B26" s="531"/>
      <c r="C26" s="531"/>
      <c r="D26" s="531"/>
      <c r="E26" s="531"/>
      <c r="F26" s="531"/>
      <c r="G26" s="531"/>
      <c r="H26" s="531"/>
      <c r="I26" s="531"/>
      <c r="J26" s="531"/>
      <c r="K26" s="540"/>
      <c r="L26" s="34"/>
      <c r="M26" s="35"/>
      <c r="N26" s="35"/>
      <c r="O26" s="35"/>
      <c r="P26" s="35"/>
      <c r="Q26" s="35"/>
      <c r="R26" s="35"/>
      <c r="S26" s="35"/>
      <c r="T26" s="35"/>
      <c r="U26" s="36"/>
      <c r="V26" s="33"/>
      <c r="W26" s="30"/>
      <c r="X26" s="30"/>
      <c r="Y26" s="30"/>
      <c r="Z26" s="37"/>
      <c r="AA26" s="30"/>
      <c r="AB26" s="30"/>
      <c r="AC26" s="38"/>
      <c r="AD26" s="38"/>
      <c r="AE26" s="30" t="s">
        <v>48</v>
      </c>
      <c r="AF26" s="563">
        <f>BO26</f>
        <v>0</v>
      </c>
      <c r="AG26" s="563"/>
      <c r="AH26" s="30" t="s">
        <v>47</v>
      </c>
      <c r="AI26" s="39"/>
      <c r="AJ26" s="34"/>
      <c r="AK26" s="35"/>
      <c r="AL26" s="35"/>
      <c r="AM26" s="35"/>
      <c r="AN26" s="35"/>
      <c r="AO26" s="35"/>
      <c r="AP26" s="35"/>
      <c r="AQ26" s="35"/>
      <c r="AR26" s="35"/>
      <c r="AS26" s="35"/>
      <c r="AT26" s="35"/>
      <c r="AU26" s="35"/>
      <c r="AV26" s="35"/>
      <c r="AW26" s="40"/>
      <c r="AX26" s="63"/>
      <c r="AY26" s="63"/>
      <c r="AZ26" s="63"/>
      <c r="BA26" s="63"/>
      <c r="BN26" s="119" t="s">
        <v>92</v>
      </c>
      <c r="BO26" s="150">
        <f>総括監督員!M293</f>
        <v>0</v>
      </c>
      <c r="BP26" s="98"/>
      <c r="BQ26" s="152"/>
      <c r="BR26" s="152"/>
      <c r="BS26" s="152" t="s">
        <v>96</v>
      </c>
      <c r="BT26" s="152" t="s">
        <v>97</v>
      </c>
      <c r="BU26" s="152"/>
      <c r="BV26" s="152"/>
      <c r="BW26" s="152"/>
      <c r="BX26" s="152"/>
    </row>
    <row r="27" spans="1:96" s="2" customFormat="1" ht="18" customHeight="1">
      <c r="A27" s="534" t="s">
        <v>49</v>
      </c>
      <c r="B27" s="535"/>
      <c r="C27" s="535"/>
      <c r="D27" s="535"/>
      <c r="E27" s="536" t="s">
        <v>110</v>
      </c>
      <c r="F27" s="537"/>
      <c r="G27" s="537"/>
      <c r="H27" s="537"/>
      <c r="I27" s="537"/>
      <c r="J27" s="537"/>
      <c r="K27" s="537"/>
      <c r="L27" s="34"/>
      <c r="M27" s="35"/>
      <c r="N27" s="35"/>
      <c r="O27" s="35"/>
      <c r="P27" s="35"/>
      <c r="Q27" s="35"/>
      <c r="R27" s="35"/>
      <c r="S27" s="35"/>
      <c r="T27" s="35"/>
      <c r="U27" s="36"/>
      <c r="V27" s="565" t="s">
        <v>50</v>
      </c>
      <c r="W27" s="553"/>
      <c r="X27" s="553"/>
      <c r="Y27" s="553" t="s">
        <v>51</v>
      </c>
      <c r="Z27" s="553"/>
      <c r="AA27" s="553"/>
      <c r="AB27" s="41"/>
      <c r="AC27" s="554" t="s">
        <v>52</v>
      </c>
      <c r="AD27" s="554"/>
      <c r="AE27" s="42" t="s">
        <v>48</v>
      </c>
      <c r="AF27" s="564">
        <f>BU27</f>
        <v>0</v>
      </c>
      <c r="AG27" s="564"/>
      <c r="AH27" s="42" t="s">
        <v>53</v>
      </c>
      <c r="AI27" s="43"/>
      <c r="AJ27" s="34"/>
      <c r="AK27" s="35"/>
      <c r="AL27" s="35"/>
      <c r="AM27" s="35"/>
      <c r="AN27" s="35"/>
      <c r="AO27" s="35"/>
      <c r="AP27" s="35"/>
      <c r="AQ27" s="35"/>
      <c r="AR27" s="35"/>
      <c r="AS27" s="35"/>
      <c r="AT27" s="35"/>
      <c r="AU27" s="35"/>
      <c r="AV27" s="35"/>
      <c r="AW27" s="40"/>
      <c r="AX27" s="63"/>
      <c r="AY27" s="63"/>
      <c r="AZ27" s="63"/>
      <c r="BA27" s="63"/>
      <c r="BN27" s="119" t="s">
        <v>93</v>
      </c>
      <c r="BO27" s="162" t="str">
        <f>IF(総括監督員!C315="・","対象外",IF(総括監督員!D317="〇","不履行","履行"))</f>
        <v>対象外</v>
      </c>
      <c r="BP27" s="163"/>
      <c r="BQ27" s="163"/>
      <c r="BR27" s="151"/>
      <c r="BS27" s="165" t="str">
        <f>IF(BO27="履行","〇","")</f>
        <v/>
      </c>
      <c r="BT27" s="165" t="str">
        <f>IF(BO27="不履行","〇","")</f>
        <v/>
      </c>
      <c r="BU27" s="154">
        <f>IF(OR(BO27="対象外",BO27="履行"),0,総括監督員!J317)</f>
        <v>0</v>
      </c>
      <c r="BV27" s="151" t="s">
        <v>47</v>
      </c>
      <c r="BW27" s="152"/>
      <c r="BX27" s="152"/>
    </row>
    <row r="28" spans="1:96" s="2" customFormat="1" ht="18.75" customHeight="1">
      <c r="A28" s="528" t="s">
        <v>111</v>
      </c>
      <c r="B28" s="529"/>
      <c r="C28" s="529"/>
      <c r="D28" s="529"/>
      <c r="E28" s="529"/>
      <c r="F28" s="529"/>
      <c r="G28" s="529"/>
      <c r="H28" s="529"/>
      <c r="I28" s="529"/>
      <c r="J28" s="529"/>
      <c r="K28" s="530"/>
      <c r="L28" s="561">
        <f>ROUND(O24+AF26+AF27,0)</f>
        <v>54</v>
      </c>
      <c r="M28" s="562"/>
      <c r="N28" s="562"/>
      <c r="O28" s="153" t="s">
        <v>47</v>
      </c>
      <c r="P28" s="44"/>
      <c r="Q28" s="44"/>
      <c r="R28" s="44"/>
      <c r="S28" s="44"/>
      <c r="T28" s="531" t="str">
        <f>"( 評定点計 "&amp;TEXT(O24,"0.0")&amp;"点 - 7.法令遵守等 "&amp;TEXT(AF26,"0")&amp;"点 - 8.総合評価技術提案不履行 "&amp;TEXT(AF27,"0")&amp;"点="&amp;TEXT(L28,"0")&amp;"点 )"</f>
        <v>( 評定点計 54.0点 - 7.法令遵守等 0点 - 8.総合評価技術提案不履行 0点=54点 )</v>
      </c>
      <c r="U28" s="532"/>
      <c r="V28" s="532"/>
      <c r="W28" s="532"/>
      <c r="X28" s="532"/>
      <c r="Y28" s="532"/>
      <c r="Z28" s="532"/>
      <c r="AA28" s="532"/>
      <c r="AB28" s="532"/>
      <c r="AC28" s="532"/>
      <c r="AD28" s="532"/>
      <c r="AE28" s="532"/>
      <c r="AF28" s="532"/>
      <c r="AG28" s="532"/>
      <c r="AH28" s="532"/>
      <c r="AI28" s="532"/>
      <c r="AJ28" s="532"/>
      <c r="AK28" s="532"/>
      <c r="AL28" s="532"/>
      <c r="AM28" s="532"/>
      <c r="AN28" s="532"/>
      <c r="AO28" s="532"/>
      <c r="AP28" s="532"/>
      <c r="AQ28" s="532"/>
      <c r="AR28" s="532"/>
      <c r="AS28" s="532"/>
      <c r="AT28" s="532"/>
      <c r="AU28" s="532"/>
      <c r="AV28" s="532"/>
      <c r="AW28" s="45"/>
      <c r="AX28" s="63"/>
      <c r="AY28" s="63"/>
      <c r="AZ28" s="63"/>
      <c r="BA28" s="63"/>
    </row>
    <row r="29" spans="1:96" ht="12" customHeight="1">
      <c r="A29" s="46"/>
      <c r="B29" s="533"/>
      <c r="C29" s="533"/>
      <c r="D29" s="533"/>
      <c r="E29" s="533"/>
      <c r="F29" s="47"/>
      <c r="G29" s="47"/>
      <c r="H29" s="47"/>
      <c r="I29" s="47"/>
      <c r="J29" s="47"/>
      <c r="K29" s="48"/>
      <c r="L29" s="577" t="s">
        <v>54</v>
      </c>
      <c r="M29" s="578"/>
      <c r="N29" s="578"/>
      <c r="O29" s="578"/>
      <c r="P29" s="578"/>
      <c r="Q29" s="672"/>
      <c r="R29" s="672"/>
      <c r="S29" s="672"/>
      <c r="T29" s="672"/>
      <c r="U29" s="673"/>
      <c r="V29" s="575" t="s">
        <v>55</v>
      </c>
      <c r="W29" s="576"/>
      <c r="X29" s="576"/>
      <c r="Y29" s="576"/>
      <c r="Z29" s="576"/>
      <c r="AA29" s="164"/>
      <c r="AB29" s="164"/>
      <c r="AC29" s="164"/>
      <c r="AD29" s="559"/>
      <c r="AE29" s="559"/>
      <c r="AF29" s="559"/>
      <c r="AG29" s="559"/>
      <c r="AH29" s="559"/>
      <c r="AI29" s="674"/>
      <c r="AJ29" s="575" t="s">
        <v>56</v>
      </c>
      <c r="AK29" s="576"/>
      <c r="AL29" s="576"/>
      <c r="AM29" s="576"/>
      <c r="AN29" s="576"/>
      <c r="AO29" s="164"/>
      <c r="AP29" s="25"/>
      <c r="AQ29" s="25"/>
      <c r="AR29" s="49"/>
      <c r="AS29" s="559"/>
      <c r="AT29" s="559"/>
      <c r="AU29" s="559"/>
      <c r="AV29" s="559"/>
      <c r="AW29" s="560"/>
      <c r="AX29" s="62"/>
      <c r="AY29" s="62"/>
      <c r="AZ29" s="62"/>
      <c r="BA29" s="62"/>
    </row>
    <row r="30" spans="1:96" ht="12" customHeight="1">
      <c r="A30" s="46"/>
      <c r="B30" s="6"/>
      <c r="C30" s="6"/>
      <c r="D30" s="6"/>
      <c r="E30" s="6"/>
      <c r="F30" s="47"/>
      <c r="G30" s="47"/>
      <c r="H30" s="47"/>
      <c r="I30" s="47"/>
      <c r="J30" s="47"/>
      <c r="K30" s="48"/>
      <c r="L30" s="541"/>
      <c r="M30" s="542"/>
      <c r="N30" s="542"/>
      <c r="O30" s="542"/>
      <c r="P30" s="542"/>
      <c r="Q30" s="542"/>
      <c r="R30" s="542"/>
      <c r="S30" s="542"/>
      <c r="T30" s="542"/>
      <c r="U30" s="543"/>
      <c r="V30" s="547"/>
      <c r="W30" s="548"/>
      <c r="X30" s="548"/>
      <c r="Y30" s="548"/>
      <c r="Z30" s="548"/>
      <c r="AA30" s="548"/>
      <c r="AB30" s="548"/>
      <c r="AC30" s="548"/>
      <c r="AD30" s="548"/>
      <c r="AE30" s="548"/>
      <c r="AF30" s="548"/>
      <c r="AG30" s="548"/>
      <c r="AH30" s="548"/>
      <c r="AI30" s="549"/>
      <c r="AJ30" s="547"/>
      <c r="AK30" s="548"/>
      <c r="AL30" s="548"/>
      <c r="AM30" s="548"/>
      <c r="AN30" s="548"/>
      <c r="AO30" s="548"/>
      <c r="AP30" s="548"/>
      <c r="AQ30" s="548"/>
      <c r="AR30" s="548"/>
      <c r="AS30" s="548"/>
      <c r="AT30" s="548"/>
      <c r="AU30" s="548"/>
      <c r="AV30" s="548"/>
      <c r="AW30" s="555"/>
      <c r="AX30" s="62"/>
      <c r="AY30" s="62"/>
      <c r="AZ30" s="62"/>
      <c r="BA30" s="62"/>
    </row>
    <row r="31" spans="1:96" ht="12.6" customHeight="1">
      <c r="A31" s="46"/>
      <c r="B31" s="47"/>
      <c r="C31" s="47"/>
      <c r="D31" s="557" t="s">
        <v>112</v>
      </c>
      <c r="E31" s="557"/>
      <c r="F31" s="557"/>
      <c r="G31" s="557"/>
      <c r="H31" s="557"/>
      <c r="I31" s="558"/>
      <c r="J31" s="47"/>
      <c r="K31" s="48"/>
      <c r="L31" s="541"/>
      <c r="M31" s="542"/>
      <c r="N31" s="542"/>
      <c r="O31" s="542"/>
      <c r="P31" s="542"/>
      <c r="Q31" s="542"/>
      <c r="R31" s="542"/>
      <c r="S31" s="542"/>
      <c r="T31" s="542"/>
      <c r="U31" s="543"/>
      <c r="V31" s="547"/>
      <c r="W31" s="548"/>
      <c r="X31" s="548"/>
      <c r="Y31" s="548"/>
      <c r="Z31" s="548"/>
      <c r="AA31" s="548"/>
      <c r="AB31" s="548"/>
      <c r="AC31" s="548"/>
      <c r="AD31" s="548"/>
      <c r="AE31" s="548"/>
      <c r="AF31" s="548"/>
      <c r="AG31" s="548"/>
      <c r="AH31" s="548"/>
      <c r="AI31" s="549"/>
      <c r="AJ31" s="547"/>
      <c r="AK31" s="548"/>
      <c r="AL31" s="548"/>
      <c r="AM31" s="548"/>
      <c r="AN31" s="548"/>
      <c r="AO31" s="548"/>
      <c r="AP31" s="548"/>
      <c r="AQ31" s="548"/>
      <c r="AR31" s="548"/>
      <c r="AS31" s="548"/>
      <c r="AT31" s="548"/>
      <c r="AU31" s="548"/>
      <c r="AV31" s="548"/>
      <c r="AW31" s="555"/>
      <c r="AX31" s="62"/>
      <c r="AY31" s="62"/>
      <c r="AZ31" s="62"/>
      <c r="BA31" s="62"/>
    </row>
    <row r="32" spans="1:96" ht="12.6" customHeight="1">
      <c r="A32" s="46"/>
      <c r="B32" s="47"/>
      <c r="C32" s="47"/>
      <c r="D32" s="10"/>
      <c r="E32" s="10"/>
      <c r="F32" s="10"/>
      <c r="G32" s="10"/>
      <c r="H32" s="10"/>
      <c r="I32" s="50"/>
      <c r="J32" s="47"/>
      <c r="K32" s="48"/>
      <c r="L32" s="541"/>
      <c r="M32" s="542"/>
      <c r="N32" s="542"/>
      <c r="O32" s="542"/>
      <c r="P32" s="542"/>
      <c r="Q32" s="542"/>
      <c r="R32" s="542"/>
      <c r="S32" s="542"/>
      <c r="T32" s="542"/>
      <c r="U32" s="543"/>
      <c r="V32" s="547"/>
      <c r="W32" s="548"/>
      <c r="X32" s="548"/>
      <c r="Y32" s="548"/>
      <c r="Z32" s="548"/>
      <c r="AA32" s="548"/>
      <c r="AB32" s="548"/>
      <c r="AC32" s="548"/>
      <c r="AD32" s="548"/>
      <c r="AE32" s="548"/>
      <c r="AF32" s="548"/>
      <c r="AG32" s="548"/>
      <c r="AH32" s="548"/>
      <c r="AI32" s="549"/>
      <c r="AJ32" s="547"/>
      <c r="AK32" s="548"/>
      <c r="AL32" s="548"/>
      <c r="AM32" s="548"/>
      <c r="AN32" s="548"/>
      <c r="AO32" s="548"/>
      <c r="AP32" s="548"/>
      <c r="AQ32" s="548"/>
      <c r="AR32" s="548"/>
      <c r="AS32" s="548"/>
      <c r="AT32" s="548"/>
      <c r="AU32" s="548"/>
      <c r="AV32" s="548"/>
      <c r="AW32" s="555"/>
      <c r="AX32" s="62"/>
      <c r="AY32" s="62"/>
      <c r="AZ32" s="62"/>
      <c r="BA32" s="62"/>
    </row>
    <row r="33" spans="1:53" ht="12" customHeight="1">
      <c r="A33" s="46"/>
      <c r="B33" s="47"/>
      <c r="C33" s="47"/>
      <c r="D33" s="47"/>
      <c r="E33" s="47"/>
      <c r="F33" s="47"/>
      <c r="G33" s="47"/>
      <c r="H33" s="47"/>
      <c r="I33" s="47"/>
      <c r="J33" s="47"/>
      <c r="K33" s="48"/>
      <c r="L33" s="541"/>
      <c r="M33" s="542"/>
      <c r="N33" s="542"/>
      <c r="O33" s="542"/>
      <c r="P33" s="542"/>
      <c r="Q33" s="542"/>
      <c r="R33" s="542"/>
      <c r="S33" s="542"/>
      <c r="T33" s="542"/>
      <c r="U33" s="543"/>
      <c r="V33" s="547"/>
      <c r="W33" s="548"/>
      <c r="X33" s="548"/>
      <c r="Y33" s="548"/>
      <c r="Z33" s="548"/>
      <c r="AA33" s="548"/>
      <c r="AB33" s="548"/>
      <c r="AC33" s="548"/>
      <c r="AD33" s="548"/>
      <c r="AE33" s="548"/>
      <c r="AF33" s="548"/>
      <c r="AG33" s="548"/>
      <c r="AH33" s="548"/>
      <c r="AI33" s="549"/>
      <c r="AJ33" s="547"/>
      <c r="AK33" s="548"/>
      <c r="AL33" s="548"/>
      <c r="AM33" s="548"/>
      <c r="AN33" s="548"/>
      <c r="AO33" s="548"/>
      <c r="AP33" s="548"/>
      <c r="AQ33" s="548"/>
      <c r="AR33" s="548"/>
      <c r="AS33" s="548"/>
      <c r="AT33" s="548"/>
      <c r="AU33" s="548"/>
      <c r="AV33" s="548"/>
      <c r="AW33" s="555"/>
      <c r="AX33" s="62"/>
      <c r="AY33" s="62"/>
      <c r="AZ33" s="62"/>
      <c r="BA33" s="62"/>
    </row>
    <row r="34" spans="1:53" ht="15" customHeight="1">
      <c r="A34" s="51"/>
      <c r="B34" s="52"/>
      <c r="C34" s="52"/>
      <c r="D34" s="52"/>
      <c r="E34" s="52"/>
      <c r="F34" s="52"/>
      <c r="G34" s="52"/>
      <c r="H34" s="52"/>
      <c r="I34" s="52"/>
      <c r="J34" s="52"/>
      <c r="K34" s="53"/>
      <c r="L34" s="544"/>
      <c r="M34" s="545"/>
      <c r="N34" s="545"/>
      <c r="O34" s="545"/>
      <c r="P34" s="545"/>
      <c r="Q34" s="545"/>
      <c r="R34" s="545"/>
      <c r="S34" s="545"/>
      <c r="T34" s="545"/>
      <c r="U34" s="546"/>
      <c r="V34" s="550"/>
      <c r="W34" s="551"/>
      <c r="X34" s="551"/>
      <c r="Y34" s="551"/>
      <c r="Z34" s="551"/>
      <c r="AA34" s="551"/>
      <c r="AB34" s="551"/>
      <c r="AC34" s="551"/>
      <c r="AD34" s="551"/>
      <c r="AE34" s="551"/>
      <c r="AF34" s="551"/>
      <c r="AG34" s="551"/>
      <c r="AH34" s="551"/>
      <c r="AI34" s="552"/>
      <c r="AJ34" s="550"/>
      <c r="AK34" s="551"/>
      <c r="AL34" s="551"/>
      <c r="AM34" s="551"/>
      <c r="AN34" s="551"/>
      <c r="AO34" s="551"/>
      <c r="AP34" s="551"/>
      <c r="AQ34" s="551"/>
      <c r="AR34" s="551"/>
      <c r="AS34" s="551"/>
      <c r="AT34" s="551"/>
      <c r="AU34" s="551"/>
      <c r="AV34" s="551"/>
      <c r="AW34" s="556"/>
      <c r="AX34" s="62"/>
      <c r="AY34" s="62"/>
      <c r="AZ34" s="62"/>
      <c r="BA34" s="62"/>
    </row>
    <row r="35" spans="1:53" s="57" customFormat="1" ht="12.6" customHeight="1">
      <c r="A35" s="54" t="s">
        <v>113</v>
      </c>
      <c r="B35" s="55"/>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X35" s="64"/>
      <c r="AY35" s="64"/>
      <c r="AZ35" s="64"/>
      <c r="BA35" s="64"/>
    </row>
    <row r="36" spans="1:53" s="57" customFormat="1" ht="12.6" customHeight="1">
      <c r="A36" s="54" t="s">
        <v>114</v>
      </c>
      <c r="B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row>
    <row r="37" spans="1:53" s="57" customFormat="1" ht="12.6" customHeight="1">
      <c r="A37" s="54" t="s">
        <v>57</v>
      </c>
      <c r="B37" s="54"/>
      <c r="C37" s="54"/>
      <c r="D37" s="54"/>
      <c r="E37" s="54"/>
      <c r="F37" s="54"/>
      <c r="G37" s="54"/>
      <c r="H37" s="54"/>
      <c r="I37" s="54"/>
      <c r="J37" s="54"/>
      <c r="K37" s="54"/>
      <c r="L37" s="54"/>
      <c r="M37" s="54"/>
      <c r="N37" s="54"/>
      <c r="O37" s="54"/>
      <c r="P37" s="54"/>
      <c r="Q37" s="54"/>
      <c r="R37" s="54"/>
      <c r="S37" s="54"/>
      <c r="T37" s="54"/>
      <c r="U37" s="54"/>
      <c r="V37" s="54"/>
      <c r="W37" s="54"/>
      <c r="X37" s="54"/>
      <c r="Y37" s="54"/>
      <c r="Z37" s="56"/>
      <c r="AA37" s="56"/>
      <c r="AB37" s="56"/>
      <c r="AC37" s="56"/>
      <c r="AD37" s="56"/>
      <c r="AE37" s="56"/>
      <c r="AF37" s="56"/>
    </row>
    <row r="38" spans="1:53" s="57" customFormat="1" ht="12.6" customHeight="1">
      <c r="A38" s="54" t="s">
        <v>115</v>
      </c>
      <c r="B38" s="5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row>
    <row r="39" spans="1:53" s="57" customFormat="1" ht="12.6" customHeight="1">
      <c r="A39" s="54" t="s">
        <v>58</v>
      </c>
      <c r="B39" s="55"/>
      <c r="C39" s="56"/>
      <c r="D39" s="56"/>
      <c r="E39" s="56"/>
      <c r="F39" s="56"/>
      <c r="G39" s="56"/>
      <c r="H39" s="56"/>
      <c r="I39" s="56"/>
      <c r="J39" s="56"/>
      <c r="K39" s="56"/>
      <c r="L39" s="56"/>
      <c r="M39" s="56"/>
      <c r="N39" s="56"/>
      <c r="O39" s="56"/>
      <c r="P39" s="56"/>
      <c r="Q39" s="56"/>
      <c r="R39" s="56"/>
      <c r="S39" s="56"/>
      <c r="T39" s="56"/>
      <c r="U39" s="56"/>
      <c r="V39" s="56"/>
      <c r="W39" s="56"/>
      <c r="X39" s="56"/>
      <c r="Y39" s="56" t="s">
        <v>116</v>
      </c>
      <c r="Z39" s="56"/>
      <c r="AA39" s="56"/>
      <c r="AB39" s="56"/>
      <c r="AD39" s="56"/>
      <c r="AE39" s="56"/>
      <c r="AF39" s="56"/>
    </row>
    <row r="40" spans="1:53" s="57" customFormat="1" ht="12.6" customHeight="1">
      <c r="A40" s="54" t="s">
        <v>117</v>
      </c>
      <c r="B40" s="55"/>
      <c r="C40" s="56"/>
      <c r="D40" s="56"/>
      <c r="E40" s="56"/>
      <c r="F40" s="56"/>
      <c r="G40" s="56"/>
      <c r="H40" s="56"/>
      <c r="I40" s="56"/>
      <c r="J40" s="56"/>
      <c r="K40" s="56"/>
      <c r="L40" s="56"/>
      <c r="M40" s="56"/>
      <c r="N40" s="56"/>
      <c r="O40" s="56"/>
      <c r="P40" s="56"/>
      <c r="Q40" s="56"/>
      <c r="R40" s="56"/>
      <c r="S40" s="56"/>
      <c r="T40" s="56"/>
      <c r="U40" s="56"/>
      <c r="V40" s="56"/>
      <c r="W40" s="56"/>
      <c r="X40" s="56"/>
      <c r="Y40" s="56" t="s">
        <v>120</v>
      </c>
      <c r="Z40" s="56"/>
      <c r="AA40" s="56"/>
      <c r="AB40" s="56"/>
      <c r="AD40" s="56"/>
      <c r="AE40" s="56"/>
      <c r="AF40" s="56"/>
    </row>
    <row r="41" spans="1:53" s="57" customFormat="1" ht="12" customHeight="1">
      <c r="A41" s="58" t="s">
        <v>118</v>
      </c>
      <c r="B41" s="58"/>
      <c r="C41" s="58"/>
      <c r="D41" s="58"/>
      <c r="X41" s="56"/>
      <c r="Y41" s="56" t="s">
        <v>119</v>
      </c>
      <c r="Z41" s="56"/>
      <c r="AA41" s="56"/>
      <c r="AB41" s="56"/>
      <c r="AD41" s="56"/>
      <c r="AE41" s="56"/>
      <c r="AF41" s="56"/>
    </row>
    <row r="42" spans="1:53">
      <c r="A42" s="59"/>
      <c r="B42" s="60"/>
      <c r="C42" s="60"/>
      <c r="D42" s="60"/>
      <c r="E42" s="60"/>
      <c r="F42" s="60"/>
      <c r="G42" s="60"/>
      <c r="H42" s="60"/>
      <c r="I42" s="60"/>
      <c r="J42" s="60"/>
      <c r="K42" s="60"/>
      <c r="L42" s="60"/>
      <c r="X42" s="60"/>
      <c r="Y42" s="60"/>
      <c r="Z42" s="59"/>
      <c r="AA42" s="60"/>
      <c r="AB42" s="60"/>
      <c r="AC42" s="60"/>
      <c r="AD42" s="60"/>
      <c r="AE42" s="60"/>
      <c r="AF42" s="59"/>
      <c r="AG42" s="60"/>
      <c r="AH42" s="60"/>
      <c r="AI42" s="60"/>
      <c r="AJ42" s="61"/>
      <c r="AK42" s="61"/>
      <c r="AL42" s="61"/>
      <c r="AM42" s="61"/>
      <c r="AN42" s="61"/>
      <c r="AO42" s="61"/>
      <c r="AP42" s="61"/>
      <c r="AQ42" s="61"/>
      <c r="AR42" s="61"/>
      <c r="AS42" s="61"/>
      <c r="AT42" s="61"/>
      <c r="AU42" s="61"/>
      <c r="AV42" s="61"/>
      <c r="AW42" s="61"/>
    </row>
    <row r="43" spans="1:53">
      <c r="A43" s="59"/>
      <c r="B43" s="60"/>
      <c r="C43" s="60"/>
      <c r="D43" s="60"/>
      <c r="E43" s="61"/>
      <c r="F43" s="61"/>
      <c r="G43" s="61"/>
      <c r="H43" s="61"/>
      <c r="I43" s="61"/>
      <c r="J43" s="61"/>
      <c r="K43" s="61"/>
      <c r="L43" s="61"/>
      <c r="M43" s="61"/>
      <c r="N43" s="61"/>
      <c r="O43" s="61"/>
      <c r="X43" s="60"/>
      <c r="Y43" s="60"/>
      <c r="Z43" s="59"/>
      <c r="AA43" s="60"/>
      <c r="AB43" s="60"/>
      <c r="AC43" s="60"/>
      <c r="AD43" s="60"/>
      <c r="AE43" s="60"/>
      <c r="AF43" s="59"/>
      <c r="AG43" s="60"/>
      <c r="AH43" s="60"/>
      <c r="AI43" s="60"/>
      <c r="AJ43" s="60"/>
      <c r="AK43" s="60"/>
      <c r="AL43" s="60"/>
      <c r="AM43" s="60"/>
      <c r="AN43" s="60"/>
      <c r="AO43" s="60"/>
      <c r="AP43" s="60"/>
      <c r="AQ43" s="60"/>
      <c r="AR43" s="61"/>
      <c r="AS43" s="61"/>
      <c r="AT43" s="61"/>
      <c r="AU43" s="61"/>
      <c r="AV43" s="61"/>
      <c r="AW43" s="61"/>
      <c r="AX43" s="88"/>
      <c r="AY43" s="6"/>
      <c r="AZ43" s="6"/>
    </row>
    <row r="44" spans="1:53">
      <c r="AX44" s="88"/>
      <c r="AY44" s="6"/>
      <c r="AZ44" s="6"/>
    </row>
  </sheetData>
  <mergeCells count="228">
    <mergeCell ref="BB3:BE3"/>
    <mergeCell ref="BF3:BH3"/>
    <mergeCell ref="BB4:BE4"/>
    <mergeCell ref="BB5:BE5"/>
    <mergeCell ref="BB6:BE6"/>
    <mergeCell ref="BF4:BH4"/>
    <mergeCell ref="BF5:BH5"/>
    <mergeCell ref="BF6:BH6"/>
    <mergeCell ref="AJ29:AN29"/>
    <mergeCell ref="AN18:AO18"/>
    <mergeCell ref="AJ17:AK17"/>
    <mergeCell ref="AL17:AM17"/>
    <mergeCell ref="AN17:AO17"/>
    <mergeCell ref="AP17:AQ17"/>
    <mergeCell ref="AR17:AS17"/>
    <mergeCell ref="AT17:AU17"/>
    <mergeCell ref="AT22:AU22"/>
    <mergeCell ref="AT23:AU23"/>
    <mergeCell ref="S4:AL4"/>
    <mergeCell ref="Q29:U29"/>
    <mergeCell ref="AD29:AI29"/>
    <mergeCell ref="Y8:AG8"/>
    <mergeCell ref="AH8:AI8"/>
    <mergeCell ref="AJ8:AL8"/>
    <mergeCell ref="AR9:AS9"/>
    <mergeCell ref="AT9:AU9"/>
    <mergeCell ref="AV9:AW9"/>
    <mergeCell ref="Z9:AA9"/>
    <mergeCell ref="AB9:AC9"/>
    <mergeCell ref="AD9:AE9"/>
    <mergeCell ref="AF9:AG9"/>
    <mergeCell ref="AM8:AT8"/>
    <mergeCell ref="AM3:AP3"/>
    <mergeCell ref="AQ3:AW3"/>
    <mergeCell ref="AS4:AV4"/>
    <mergeCell ref="AQ5:AW5"/>
    <mergeCell ref="AM6:AP6"/>
    <mergeCell ref="Y5:Z5"/>
    <mergeCell ref="AA5:AD5"/>
    <mergeCell ref="AU8:AW8"/>
    <mergeCell ref="A4:C4"/>
    <mergeCell ref="D4:G4"/>
    <mergeCell ref="I4:M4"/>
    <mergeCell ref="O4:R4"/>
    <mergeCell ref="AM4:AP4"/>
    <mergeCell ref="AQ4:AR4"/>
    <mergeCell ref="A5:C5"/>
    <mergeCell ref="D5:N5"/>
    <mergeCell ref="A7:K8"/>
    <mergeCell ref="L7:U7"/>
    <mergeCell ref="V7:AI7"/>
    <mergeCell ref="AJ7:AW7"/>
    <mergeCell ref="L8:M8"/>
    <mergeCell ref="N8:S8"/>
    <mergeCell ref="T8:U8"/>
    <mergeCell ref="V8:X8"/>
    <mergeCell ref="A6:E6"/>
    <mergeCell ref="F6:M6"/>
    <mergeCell ref="Q6:X6"/>
    <mergeCell ref="Y6:Z6"/>
    <mergeCell ref="AA6:AD6"/>
    <mergeCell ref="AE6:AL6"/>
    <mergeCell ref="O5:P6"/>
    <mergeCell ref="Q5:X5"/>
    <mergeCell ref="A9:D9"/>
    <mergeCell ref="E9:K9"/>
    <mergeCell ref="L9:M9"/>
    <mergeCell ref="N9:O9"/>
    <mergeCell ref="P9:Q9"/>
    <mergeCell ref="R9:S9"/>
    <mergeCell ref="T9:U9"/>
    <mergeCell ref="V9:W9"/>
    <mergeCell ref="X9:Y9"/>
    <mergeCell ref="A10:D11"/>
    <mergeCell ref="E10:K10"/>
    <mergeCell ref="L10:M10"/>
    <mergeCell ref="N10:O10"/>
    <mergeCell ref="P10:Q10"/>
    <mergeCell ref="R10:S10"/>
    <mergeCell ref="AN12:AO12"/>
    <mergeCell ref="AR12:AS12"/>
    <mergeCell ref="AT12:AU12"/>
    <mergeCell ref="A12:D15"/>
    <mergeCell ref="E12:K12"/>
    <mergeCell ref="L12:M12"/>
    <mergeCell ref="N12:O12"/>
    <mergeCell ref="P12:Q12"/>
    <mergeCell ref="R12:S12"/>
    <mergeCell ref="E13:K13"/>
    <mergeCell ref="L13:M13"/>
    <mergeCell ref="N13:O13"/>
    <mergeCell ref="P13:Q13"/>
    <mergeCell ref="T10:U10"/>
    <mergeCell ref="E11:K11"/>
    <mergeCell ref="L11:M11"/>
    <mergeCell ref="N11:O11"/>
    <mergeCell ref="P11:Q11"/>
    <mergeCell ref="A16:D16"/>
    <mergeCell ref="E16:K16"/>
    <mergeCell ref="L16:M16"/>
    <mergeCell ref="N16:O16"/>
    <mergeCell ref="P16:Q16"/>
    <mergeCell ref="R16:S16"/>
    <mergeCell ref="T16:U16"/>
    <mergeCell ref="V14:W14"/>
    <mergeCell ref="Z14:AA14"/>
    <mergeCell ref="E15:K15"/>
    <mergeCell ref="L15:M15"/>
    <mergeCell ref="N15:O15"/>
    <mergeCell ref="P15:Q15"/>
    <mergeCell ref="R15:S15"/>
    <mergeCell ref="E14:K14"/>
    <mergeCell ref="L14:M14"/>
    <mergeCell ref="N14:O14"/>
    <mergeCell ref="P14:Q14"/>
    <mergeCell ref="R14:S14"/>
    <mergeCell ref="T14:U14"/>
    <mergeCell ref="BP19:BT19"/>
    <mergeCell ref="BU19:BY19"/>
    <mergeCell ref="A17:D17"/>
    <mergeCell ref="E17:K17"/>
    <mergeCell ref="L17:M17"/>
    <mergeCell ref="N17:O17"/>
    <mergeCell ref="P17:Q17"/>
    <mergeCell ref="R17:S17"/>
    <mergeCell ref="T17:U17"/>
    <mergeCell ref="A19:D19"/>
    <mergeCell ref="P19:Q19"/>
    <mergeCell ref="R19:S19"/>
    <mergeCell ref="T19:U19"/>
    <mergeCell ref="AA19:AB19"/>
    <mergeCell ref="AD19:AE19"/>
    <mergeCell ref="AV17:AW17"/>
    <mergeCell ref="A18:D18"/>
    <mergeCell ref="E18:K18"/>
    <mergeCell ref="L18:M18"/>
    <mergeCell ref="N18:O18"/>
    <mergeCell ref="P18:Q18"/>
    <mergeCell ref="R18:S18"/>
    <mergeCell ref="T18:U18"/>
    <mergeCell ref="AJ18:AK18"/>
    <mergeCell ref="E21:K21"/>
    <mergeCell ref="A20:D20"/>
    <mergeCell ref="E20:K20"/>
    <mergeCell ref="R20:S20"/>
    <mergeCell ref="T20:U20"/>
    <mergeCell ref="Z21:AA21"/>
    <mergeCell ref="V21:W21"/>
    <mergeCell ref="X21:Y21"/>
    <mergeCell ref="P20:Q20"/>
    <mergeCell ref="R21:S21"/>
    <mergeCell ref="A21:D21"/>
    <mergeCell ref="L21:M21"/>
    <mergeCell ref="N21:O21"/>
    <mergeCell ref="P21:Q21"/>
    <mergeCell ref="T21:U21"/>
    <mergeCell ref="A28:K28"/>
    <mergeCell ref="T28:AV28"/>
    <mergeCell ref="B29:E29"/>
    <mergeCell ref="A27:D27"/>
    <mergeCell ref="E27:K27"/>
    <mergeCell ref="AF22:AG22"/>
    <mergeCell ref="A23:K23"/>
    <mergeCell ref="L30:U34"/>
    <mergeCell ref="V30:AI34"/>
    <mergeCell ref="Y27:AA27"/>
    <mergeCell ref="AC27:AD27"/>
    <mergeCell ref="AJ30:AW34"/>
    <mergeCell ref="D31:I31"/>
    <mergeCell ref="AS29:AW29"/>
    <mergeCell ref="L28:N28"/>
    <mergeCell ref="AF26:AG26"/>
    <mergeCell ref="AF27:AG27"/>
    <mergeCell ref="V27:X27"/>
    <mergeCell ref="A24:K25"/>
    <mergeCell ref="A26:K26"/>
    <mergeCell ref="A22:K22"/>
    <mergeCell ref="R22:S22"/>
    <mergeCell ref="V29:Z29"/>
    <mergeCell ref="L29:P29"/>
    <mergeCell ref="Q24:Q25"/>
    <mergeCell ref="O24:P25"/>
    <mergeCell ref="S24:AJ25"/>
    <mergeCell ref="R23:S23"/>
    <mergeCell ref="AF23:AG23"/>
    <mergeCell ref="AY10:AY11"/>
    <mergeCell ref="AY12:AY15"/>
    <mergeCell ref="AY16:AY18"/>
    <mergeCell ref="AB21:AC21"/>
    <mergeCell ref="AD21:AE21"/>
    <mergeCell ref="AR18:AS18"/>
    <mergeCell ref="AT18:AU18"/>
    <mergeCell ref="AV16:AW16"/>
    <mergeCell ref="AJ16:AK16"/>
    <mergeCell ref="AL16:AM16"/>
    <mergeCell ref="AN16:AO16"/>
    <mergeCell ref="AP16:AQ16"/>
    <mergeCell ref="AR16:AS16"/>
    <mergeCell ref="AT16:AU16"/>
    <mergeCell ref="T15:U15"/>
    <mergeCell ref="AD14:AE14"/>
    <mergeCell ref="AF14:AG14"/>
    <mergeCell ref="R11:S11"/>
    <mergeCell ref="T11:U11"/>
    <mergeCell ref="E19:K19"/>
    <mergeCell ref="L19:M19"/>
    <mergeCell ref="N19:O19"/>
    <mergeCell ref="V19:Y19"/>
    <mergeCell ref="L20:N20"/>
    <mergeCell ref="AQ6:AW6"/>
    <mergeCell ref="AE5:AL5"/>
    <mergeCell ref="AM5:AP5"/>
    <mergeCell ref="AH14:AI14"/>
    <mergeCell ref="AV12:AW12"/>
    <mergeCell ref="R13:S13"/>
    <mergeCell ref="T13:U13"/>
    <mergeCell ref="V13:W13"/>
    <mergeCell ref="Z13:AA13"/>
    <mergeCell ref="AD13:AE13"/>
    <mergeCell ref="AF13:AG13"/>
    <mergeCell ref="T12:U12"/>
    <mergeCell ref="AJ12:AK12"/>
    <mergeCell ref="AH13:AI13"/>
    <mergeCell ref="AH9:AI9"/>
    <mergeCell ref="AJ9:AK9"/>
    <mergeCell ref="AL9:AM9"/>
    <mergeCell ref="AN9:AO9"/>
    <mergeCell ref="AP9:AQ9"/>
  </mergeCells>
  <phoneticPr fontId="6"/>
  <conditionalFormatting sqref="V27:X27">
    <cfRule type="expression" dxfId="7" priority="6" stopIfTrue="1">
      <formula>$BO$27&lt;&gt;"対象外"</formula>
    </cfRule>
  </conditionalFormatting>
  <conditionalFormatting sqref="Y27:AA27">
    <cfRule type="expression" dxfId="6" priority="5" stopIfTrue="1">
      <formula>$BO$27="対象外"</formula>
    </cfRule>
  </conditionalFormatting>
  <conditionalFormatting sqref="AC27:AD27">
    <cfRule type="expression" dxfId="5" priority="4" stopIfTrue="1">
      <formula>$BO$27="対象外"</formula>
    </cfRule>
  </conditionalFormatting>
  <conditionalFormatting sqref="V30:AI34">
    <cfRule type="expression" dxfId="4" priority="3" stopIfTrue="1">
      <formula>AND(OR($AF$23&lt;60,$AF$23&gt;=80),$V$30="")</formula>
    </cfRule>
  </conditionalFormatting>
  <conditionalFormatting sqref="L30:U34">
    <cfRule type="expression" dxfId="3" priority="2" stopIfTrue="1">
      <formula>AND(OR($R$23&lt;60,$R$23&gt;=80),$L$30="")</formula>
    </cfRule>
  </conditionalFormatting>
  <conditionalFormatting sqref="AJ30:AW34">
    <cfRule type="expression" dxfId="2" priority="1" stopIfTrue="1">
      <formula>AND(OR($AT$23&lt;60,$AT$23&gt;=80),$AJ$30="")</formula>
    </cfRule>
  </conditionalFormatting>
  <dataValidations disablePrompts="1" count="2">
    <dataValidation type="list" allowBlank="1" showInputMessage="1" showErrorMessage="1" sqref="BB5:BE5">
      <formula1>"a,b,c,d,e"</formula1>
    </dataValidation>
    <dataValidation type="list" allowBlank="1" showInputMessage="1" showErrorMessage="1" sqref="BF5:BH6">
      <formula1>"a,a',b,b',c,d,e"</formula1>
    </dataValidation>
  </dataValidations>
  <printOptions horizontalCentered="1" verticalCentered="1"/>
  <pageMargins left="0.19" right="0.22" top="0.55118110236220474" bottom="0.15748031496062992" header="0.15748031496062992" footer="0.23622047244094491"/>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V217"/>
  <sheetViews>
    <sheetView view="pageBreakPreview" topLeftCell="C127" zoomScale="125" zoomScaleNormal="125" zoomScaleSheetLayoutView="125" workbookViewId="0">
      <selection activeCell="T152" sqref="T152"/>
    </sheetView>
  </sheetViews>
  <sheetFormatPr defaultRowHeight="13.5"/>
  <cols>
    <col min="1" max="1" width="10.625" style="334" customWidth="1"/>
    <col min="2" max="2" width="11.625" style="334" customWidth="1"/>
    <col min="3" max="4" width="3.5" style="334" customWidth="1"/>
    <col min="5" max="5" width="16.25" style="335" customWidth="1"/>
    <col min="6" max="6" width="3.5" style="335" customWidth="1"/>
    <col min="7" max="7" width="17" style="334" customWidth="1"/>
    <col min="8" max="8" width="3.5" style="334" customWidth="1"/>
    <col min="9" max="9" width="17.125" style="334" customWidth="1"/>
    <col min="10" max="10" width="3.5" style="334" customWidth="1"/>
    <col min="11" max="11" width="18.75" style="334" customWidth="1"/>
    <col min="12" max="12" width="3.5" style="334" customWidth="1"/>
    <col min="13" max="13" width="18.75" style="334" customWidth="1"/>
    <col min="14" max="14" width="5.125" style="334" customWidth="1"/>
    <col min="15" max="22" width="5" style="334" customWidth="1"/>
    <col min="23" max="16384" width="9" style="334"/>
  </cols>
  <sheetData>
    <row r="1" spans="1:20" ht="9" customHeight="1">
      <c r="A1" s="333" t="s">
        <v>424</v>
      </c>
      <c r="G1" s="724" t="s">
        <v>122</v>
      </c>
      <c r="H1" s="724"/>
      <c r="I1" s="725"/>
      <c r="J1" s="725"/>
      <c r="K1" s="725"/>
      <c r="L1" s="336"/>
      <c r="M1" s="337"/>
      <c r="N1" s="338"/>
      <c r="O1" s="338"/>
      <c r="P1" s="338"/>
      <c r="Q1" s="338"/>
      <c r="R1" s="338"/>
    </row>
    <row r="2" spans="1:20" ht="9" customHeight="1">
      <c r="G2" s="725"/>
      <c r="H2" s="725"/>
      <c r="I2" s="725"/>
      <c r="J2" s="725"/>
      <c r="K2" s="725"/>
      <c r="L2" s="336"/>
      <c r="M2" s="338"/>
      <c r="N2" s="338"/>
      <c r="O2" s="338"/>
      <c r="P2" s="338"/>
      <c r="Q2" s="338"/>
      <c r="R2" s="338"/>
    </row>
    <row r="3" spans="1:20" ht="9" customHeight="1">
      <c r="A3" s="333" t="s">
        <v>425</v>
      </c>
      <c r="B3" s="339"/>
      <c r="C3" s="339"/>
      <c r="D3" s="339"/>
      <c r="E3" s="340"/>
      <c r="F3" s="340"/>
      <c r="G3" s="339"/>
      <c r="H3" s="339"/>
      <c r="I3" s="339"/>
      <c r="J3" s="339"/>
      <c r="K3" s="339"/>
      <c r="L3" s="339"/>
      <c r="M3" s="341" t="s">
        <v>426</v>
      </c>
      <c r="N3" s="342"/>
      <c r="O3" s="342"/>
      <c r="P3" s="343" t="s">
        <v>124</v>
      </c>
      <c r="Q3" s="343" t="s">
        <v>125</v>
      </c>
      <c r="R3" s="343" t="s">
        <v>126</v>
      </c>
      <c r="S3" s="343" t="s">
        <v>127</v>
      </c>
      <c r="T3" s="343" t="s">
        <v>128</v>
      </c>
    </row>
    <row r="4" spans="1:20" ht="9.75" customHeight="1">
      <c r="A4" s="344" t="s">
        <v>129</v>
      </c>
      <c r="B4" s="344" t="s">
        <v>130</v>
      </c>
      <c r="C4" s="700" t="s">
        <v>131</v>
      </c>
      <c r="D4" s="702"/>
      <c r="E4" s="703"/>
      <c r="F4" s="700" t="s">
        <v>132</v>
      </c>
      <c r="G4" s="703"/>
      <c r="H4" s="700" t="s">
        <v>133</v>
      </c>
      <c r="I4" s="703"/>
      <c r="J4" s="700" t="s">
        <v>134</v>
      </c>
      <c r="K4" s="703"/>
      <c r="L4" s="700" t="s">
        <v>135</v>
      </c>
      <c r="M4" s="703"/>
      <c r="N4" s="342"/>
      <c r="O4" s="345" t="str">
        <f>IF(L8="〇","e",V20)</f>
        <v>d</v>
      </c>
      <c r="P4" s="345" t="str">
        <f>IF($O4=P3,"〇","")</f>
        <v/>
      </c>
      <c r="Q4" s="345" t="str">
        <f t="shared" ref="Q4:T4" si="0">IF($O4=Q3,"〇","")</f>
        <v/>
      </c>
      <c r="R4" s="345" t="str">
        <f t="shared" si="0"/>
        <v/>
      </c>
      <c r="S4" s="345" t="str">
        <f t="shared" si="0"/>
        <v>〇</v>
      </c>
      <c r="T4" s="345" t="str">
        <f t="shared" si="0"/>
        <v/>
      </c>
    </row>
    <row r="5" spans="1:20" ht="9.75" customHeight="1">
      <c r="A5" s="346" t="s">
        <v>427</v>
      </c>
      <c r="B5" s="346" t="s">
        <v>428</v>
      </c>
      <c r="C5" s="700" t="s">
        <v>429</v>
      </c>
      <c r="D5" s="702"/>
      <c r="E5" s="703"/>
      <c r="F5" s="700" t="s">
        <v>430</v>
      </c>
      <c r="G5" s="703"/>
      <c r="H5" s="700" t="s">
        <v>238</v>
      </c>
      <c r="I5" s="703"/>
      <c r="J5" s="700" t="s">
        <v>431</v>
      </c>
      <c r="K5" s="703"/>
      <c r="L5" s="700" t="s">
        <v>432</v>
      </c>
      <c r="M5" s="703"/>
      <c r="N5" s="339"/>
      <c r="O5" s="339"/>
      <c r="P5" s="339"/>
      <c r="Q5" s="339"/>
      <c r="R5" s="339"/>
      <c r="S5" s="339"/>
      <c r="T5" s="339"/>
    </row>
    <row r="6" spans="1:20" ht="9.75" customHeight="1">
      <c r="A6" s="347"/>
      <c r="B6" s="347"/>
      <c r="C6" s="340" t="s">
        <v>392</v>
      </c>
      <c r="D6" s="340"/>
      <c r="G6" s="348"/>
      <c r="H6" s="348"/>
      <c r="I6" s="348"/>
      <c r="J6" s="348"/>
      <c r="K6" s="348"/>
      <c r="L6" s="349"/>
      <c r="M6" s="350"/>
      <c r="N6" s="339"/>
      <c r="O6" s="339"/>
      <c r="P6" s="339"/>
      <c r="Q6" s="339"/>
      <c r="R6" s="339"/>
      <c r="S6" s="339"/>
      <c r="T6" s="339"/>
    </row>
    <row r="7" spans="1:20" ht="9.75" customHeight="1">
      <c r="A7" s="347"/>
      <c r="B7" s="347"/>
      <c r="C7" s="351" t="s">
        <v>94</v>
      </c>
      <c r="D7" s="711" t="s">
        <v>638</v>
      </c>
      <c r="E7" s="711"/>
      <c r="F7" s="711"/>
      <c r="G7" s="711"/>
      <c r="H7" s="711"/>
      <c r="I7" s="711"/>
      <c r="J7" s="711"/>
      <c r="K7" s="712"/>
      <c r="L7" s="352"/>
      <c r="M7" s="353"/>
      <c r="N7" s="339"/>
      <c r="O7" s="339"/>
      <c r="P7" s="339"/>
      <c r="Q7" s="339"/>
      <c r="R7" s="339"/>
      <c r="S7" s="339"/>
      <c r="T7" s="339"/>
    </row>
    <row r="8" spans="1:20" ht="9.75" customHeight="1">
      <c r="A8" s="347"/>
      <c r="B8" s="347"/>
      <c r="C8" s="351" t="s">
        <v>94</v>
      </c>
      <c r="D8" s="722" t="s">
        <v>639</v>
      </c>
      <c r="E8" s="722"/>
      <c r="F8" s="722"/>
      <c r="G8" s="722"/>
      <c r="H8" s="722"/>
      <c r="I8" s="722"/>
      <c r="J8" s="722"/>
      <c r="K8" s="723"/>
      <c r="L8" s="351" t="s">
        <v>94</v>
      </c>
      <c r="M8" s="698" t="s">
        <v>433</v>
      </c>
      <c r="N8" s="339"/>
      <c r="O8" s="339"/>
      <c r="P8" s="339"/>
      <c r="Q8" s="339"/>
      <c r="R8" s="339"/>
      <c r="S8" s="339"/>
      <c r="T8" s="339"/>
    </row>
    <row r="9" spans="1:20" ht="9.75" customHeight="1">
      <c r="A9" s="347"/>
      <c r="B9" s="347"/>
      <c r="C9" s="356"/>
      <c r="D9" s="722"/>
      <c r="E9" s="722"/>
      <c r="F9" s="722"/>
      <c r="G9" s="722"/>
      <c r="H9" s="722"/>
      <c r="I9" s="722"/>
      <c r="J9" s="722"/>
      <c r="K9" s="723"/>
      <c r="L9" s="357"/>
      <c r="M9" s="699"/>
      <c r="N9" s="339"/>
      <c r="O9" s="339"/>
      <c r="P9" s="339"/>
      <c r="Q9" s="339"/>
      <c r="R9" s="339"/>
      <c r="S9" s="339"/>
      <c r="T9" s="339"/>
    </row>
    <row r="10" spans="1:20" ht="9.75" customHeight="1">
      <c r="A10" s="347"/>
      <c r="B10" s="347"/>
      <c r="C10" s="351" t="s">
        <v>94</v>
      </c>
      <c r="D10" s="711" t="s">
        <v>640</v>
      </c>
      <c r="E10" s="711"/>
      <c r="F10" s="711"/>
      <c r="G10" s="711"/>
      <c r="H10" s="711"/>
      <c r="I10" s="711"/>
      <c r="J10" s="711"/>
      <c r="K10" s="712"/>
      <c r="L10" s="352"/>
      <c r="M10" s="699"/>
      <c r="N10" s="339"/>
      <c r="O10" s="339"/>
      <c r="P10" s="339"/>
      <c r="Q10" s="339"/>
      <c r="R10" s="339"/>
      <c r="S10" s="339"/>
      <c r="T10" s="339"/>
    </row>
    <row r="11" spans="1:20" ht="9.75" customHeight="1">
      <c r="A11" s="347"/>
      <c r="B11" s="347"/>
      <c r="C11" s="356"/>
      <c r="D11" s="711"/>
      <c r="E11" s="711"/>
      <c r="F11" s="711"/>
      <c r="G11" s="711"/>
      <c r="H11" s="711"/>
      <c r="I11" s="711"/>
      <c r="J11" s="711"/>
      <c r="K11" s="712"/>
      <c r="L11" s="352"/>
      <c r="M11" s="699"/>
      <c r="N11" s="339"/>
      <c r="O11" s="339"/>
      <c r="P11" s="339"/>
      <c r="Q11" s="339"/>
      <c r="R11" s="339"/>
      <c r="S11" s="339"/>
      <c r="T11" s="339"/>
    </row>
    <row r="12" spans="1:20" ht="9.75" customHeight="1">
      <c r="A12" s="347"/>
      <c r="B12" s="347"/>
      <c r="C12" s="351" t="s">
        <v>94</v>
      </c>
      <c r="D12" s="711" t="s">
        <v>641</v>
      </c>
      <c r="E12" s="711"/>
      <c r="F12" s="711"/>
      <c r="G12" s="711"/>
      <c r="H12" s="711"/>
      <c r="I12" s="711"/>
      <c r="J12" s="711"/>
      <c r="K12" s="712"/>
      <c r="L12" s="352"/>
      <c r="M12" s="699"/>
      <c r="N12" s="339"/>
      <c r="O12" s="339"/>
      <c r="P12" s="339"/>
      <c r="Q12" s="339"/>
      <c r="R12" s="339"/>
      <c r="S12" s="339"/>
      <c r="T12" s="339"/>
    </row>
    <row r="13" spans="1:20" ht="9.75" customHeight="1">
      <c r="A13" s="347"/>
      <c r="B13" s="347"/>
      <c r="C13" s="351" t="s">
        <v>94</v>
      </c>
      <c r="D13" s="482" t="s">
        <v>642</v>
      </c>
      <c r="E13" s="482"/>
      <c r="F13" s="340"/>
      <c r="G13" s="340"/>
      <c r="H13" s="340"/>
      <c r="I13" s="340"/>
      <c r="J13" s="340"/>
      <c r="K13" s="340"/>
      <c r="L13" s="356"/>
      <c r="M13" s="714" t="s">
        <v>434</v>
      </c>
      <c r="N13" s="339"/>
      <c r="O13" s="339"/>
      <c r="P13" s="339"/>
      <c r="Q13" s="339"/>
      <c r="R13" s="339"/>
      <c r="S13" s="339"/>
      <c r="T13" s="339"/>
    </row>
    <row r="14" spans="1:20" ht="9.75" customHeight="1">
      <c r="A14" s="347"/>
      <c r="B14" s="347"/>
      <c r="C14" s="351" t="s">
        <v>94</v>
      </c>
      <c r="D14" s="718" t="s">
        <v>569</v>
      </c>
      <c r="E14" s="718"/>
      <c r="F14" s="718"/>
      <c r="G14" s="718"/>
      <c r="H14" s="718"/>
      <c r="I14" s="718"/>
      <c r="J14" s="718"/>
      <c r="K14" s="719"/>
      <c r="L14" s="356"/>
      <c r="M14" s="687"/>
      <c r="N14" s="339"/>
      <c r="O14" s="339"/>
      <c r="P14" s="339"/>
      <c r="Q14" s="339"/>
      <c r="R14" s="339"/>
      <c r="S14" s="339"/>
      <c r="T14" s="339"/>
    </row>
    <row r="15" spans="1:20" ht="9.75" customHeight="1">
      <c r="A15" s="347"/>
      <c r="B15" s="347"/>
      <c r="C15" s="356"/>
      <c r="D15" s="718"/>
      <c r="E15" s="718"/>
      <c r="F15" s="718"/>
      <c r="G15" s="718"/>
      <c r="H15" s="718"/>
      <c r="I15" s="718"/>
      <c r="J15" s="718"/>
      <c r="K15" s="719"/>
      <c r="L15" s="356"/>
      <c r="M15" s="687"/>
      <c r="N15" s="339"/>
      <c r="O15" s="339"/>
      <c r="P15" s="339"/>
      <c r="Q15" s="339"/>
      <c r="R15" s="339"/>
      <c r="S15" s="339"/>
      <c r="T15" s="339"/>
    </row>
    <row r="16" spans="1:20" ht="9.75" customHeight="1">
      <c r="A16" s="347"/>
      <c r="B16" s="347"/>
      <c r="C16" s="351" t="s">
        <v>94</v>
      </c>
      <c r="D16" s="720" t="s">
        <v>643</v>
      </c>
      <c r="E16" s="720"/>
      <c r="F16" s="720"/>
      <c r="G16" s="720"/>
      <c r="H16" s="720"/>
      <c r="I16" s="720"/>
      <c r="J16" s="720"/>
      <c r="K16" s="721"/>
      <c r="L16" s="356"/>
      <c r="M16" s="687"/>
      <c r="N16" s="339"/>
      <c r="O16" s="339"/>
      <c r="P16" s="339"/>
      <c r="Q16" s="339"/>
      <c r="R16" s="339"/>
      <c r="S16" s="339"/>
      <c r="T16" s="339"/>
    </row>
    <row r="17" spans="1:22" ht="9.75" customHeight="1">
      <c r="A17" s="347"/>
      <c r="B17" s="347"/>
      <c r="C17" s="351" t="s">
        <v>94</v>
      </c>
      <c r="D17" s="354" t="s">
        <v>644</v>
      </c>
      <c r="E17" s="354"/>
      <c r="F17" s="340"/>
      <c r="G17" s="339"/>
      <c r="H17" s="339"/>
      <c r="I17" s="339"/>
      <c r="J17" s="339"/>
      <c r="K17" s="339"/>
      <c r="L17" s="356"/>
      <c r="M17" s="687"/>
      <c r="N17" s="339"/>
      <c r="O17" s="339"/>
      <c r="P17" s="339"/>
      <c r="Q17" s="339"/>
      <c r="R17" s="339"/>
      <c r="S17" s="339"/>
      <c r="T17" s="339"/>
    </row>
    <row r="18" spans="1:22" ht="9.75" customHeight="1">
      <c r="A18" s="347"/>
      <c r="B18" s="347"/>
      <c r="C18" s="340"/>
      <c r="D18" s="340"/>
      <c r="E18" s="340"/>
      <c r="F18" s="340"/>
      <c r="G18" s="339"/>
      <c r="H18" s="339"/>
      <c r="I18" s="339"/>
      <c r="J18" s="339"/>
      <c r="K18" s="339"/>
      <c r="L18" s="356"/>
      <c r="M18" s="353"/>
      <c r="N18" s="339"/>
      <c r="O18" s="339"/>
      <c r="P18" s="339"/>
      <c r="Q18" s="339"/>
      <c r="R18" s="339"/>
      <c r="S18" s="339"/>
      <c r="T18" s="339"/>
    </row>
    <row r="19" spans="1:22" ht="9.75" customHeight="1">
      <c r="A19" s="347"/>
      <c r="B19" s="347"/>
      <c r="C19" s="340"/>
      <c r="D19" s="340"/>
      <c r="E19" s="340"/>
      <c r="F19" s="340"/>
      <c r="G19" s="339"/>
      <c r="H19" s="339"/>
      <c r="I19" s="359" t="s">
        <v>435</v>
      </c>
      <c r="J19" s="360"/>
      <c r="K19" s="348"/>
      <c r="L19" s="356"/>
      <c r="M19" s="353"/>
      <c r="N19" s="339"/>
      <c r="O19" s="342" t="str">
        <f>B5</f>
        <v>Ⅰ.施工体制一般</v>
      </c>
      <c r="P19" s="342"/>
      <c r="Q19" s="342"/>
      <c r="R19" s="342"/>
      <c r="S19" s="342"/>
      <c r="T19" s="342"/>
      <c r="U19" s="343" t="s">
        <v>183</v>
      </c>
      <c r="V19" s="342"/>
    </row>
    <row r="20" spans="1:22" ht="9.75" customHeight="1">
      <c r="A20" s="347"/>
      <c r="B20" s="347"/>
      <c r="C20" s="340" t="s">
        <v>436</v>
      </c>
      <c r="D20" s="340"/>
      <c r="G20" s="339"/>
      <c r="H20" s="339"/>
      <c r="I20" s="675" t="s">
        <v>551</v>
      </c>
      <c r="J20" s="716"/>
      <c r="K20" s="717"/>
      <c r="L20" s="352"/>
      <c r="M20" s="353"/>
      <c r="N20" s="339"/>
      <c r="O20" s="342" t="s">
        <v>437</v>
      </c>
      <c r="P20" s="343">
        <f>COUNTIF(C7:C17,"〇")</f>
        <v>0</v>
      </c>
      <c r="Q20" s="342" t="s">
        <v>438</v>
      </c>
      <c r="R20" s="343">
        <f>COUNTIF(C7:C18,"×")</f>
        <v>0</v>
      </c>
      <c r="S20" s="342" t="s">
        <v>148</v>
      </c>
      <c r="T20" s="361">
        <f>IF(P20+R20=0,0,ROUND(P20/(P20+R20),3))</f>
        <v>0</v>
      </c>
      <c r="U20" s="342">
        <f>IF(T20="","",ROUND(T20*100,1))</f>
        <v>0</v>
      </c>
      <c r="V20" s="345" t="str">
        <f>IF(U20&lt;60,"d",IF(OR((P20+R20)=2,U20&lt;80),"c",IF(U20&lt;90,"b","a")))</f>
        <v>d</v>
      </c>
    </row>
    <row r="21" spans="1:22" ht="9.75" customHeight="1">
      <c r="A21" s="347"/>
      <c r="B21" s="347"/>
      <c r="C21" s="340" t="s">
        <v>439</v>
      </c>
      <c r="D21" s="340"/>
      <c r="G21" s="339"/>
      <c r="H21" s="339"/>
      <c r="I21" s="675" t="s">
        <v>440</v>
      </c>
      <c r="J21" s="716"/>
      <c r="K21" s="717"/>
      <c r="L21" s="352"/>
      <c r="M21" s="353"/>
      <c r="N21" s="339"/>
      <c r="O21" s="339"/>
      <c r="P21" s="339"/>
      <c r="Q21" s="339"/>
      <c r="R21" s="339"/>
      <c r="S21" s="339"/>
      <c r="T21" s="339"/>
    </row>
    <row r="22" spans="1:22" ht="9.75" customHeight="1">
      <c r="A22" s="347"/>
      <c r="B22" s="347"/>
      <c r="C22" s="340" t="s">
        <v>441</v>
      </c>
      <c r="D22" s="340"/>
      <c r="G22" s="339"/>
      <c r="H22" s="339"/>
      <c r="I22" s="356" t="s">
        <v>442</v>
      </c>
      <c r="J22" s="340"/>
      <c r="K22" s="340"/>
      <c r="L22" s="356"/>
      <c r="M22" s="353"/>
      <c r="N22" s="339"/>
      <c r="O22" s="339"/>
      <c r="P22" s="339"/>
      <c r="Q22" s="339"/>
      <c r="R22" s="339"/>
      <c r="S22" s="339"/>
      <c r="T22" s="339"/>
    </row>
    <row r="23" spans="1:22" ht="9.75" customHeight="1">
      <c r="A23" s="347"/>
      <c r="B23" s="347"/>
      <c r="C23" s="340" t="s">
        <v>443</v>
      </c>
      <c r="D23" s="340"/>
      <c r="G23" s="339"/>
      <c r="H23" s="339"/>
      <c r="I23" s="356" t="s">
        <v>444</v>
      </c>
      <c r="J23" s="340"/>
      <c r="K23" s="340"/>
      <c r="L23" s="356"/>
      <c r="M23" s="353"/>
      <c r="N23" s="339"/>
      <c r="O23" s="339"/>
      <c r="P23" s="339"/>
      <c r="Q23" s="339"/>
      <c r="R23" s="339"/>
      <c r="S23" s="339"/>
      <c r="T23" s="339"/>
    </row>
    <row r="24" spans="1:22" ht="9.75" customHeight="1">
      <c r="A24" s="347"/>
      <c r="B24" s="347"/>
      <c r="C24" s="340" t="s">
        <v>445</v>
      </c>
      <c r="D24" s="340"/>
      <c r="G24" s="339"/>
      <c r="H24" s="339"/>
      <c r="I24" s="675" t="s">
        <v>446</v>
      </c>
      <c r="J24" s="716"/>
      <c r="K24" s="717"/>
      <c r="L24" s="352"/>
      <c r="M24" s="353"/>
      <c r="N24" s="339"/>
      <c r="O24" s="339"/>
      <c r="P24" s="339"/>
      <c r="Q24" s="339"/>
      <c r="R24" s="339"/>
      <c r="S24" s="339"/>
      <c r="T24" s="339"/>
    </row>
    <row r="25" spans="1:22" ht="9.75" customHeight="1">
      <c r="A25" s="347"/>
      <c r="B25" s="347"/>
      <c r="C25" s="340"/>
      <c r="D25" s="340"/>
      <c r="G25" s="339"/>
      <c r="H25" s="339"/>
      <c r="I25" s="362" t="s">
        <v>447</v>
      </c>
      <c r="J25" s="363"/>
      <c r="K25" s="363"/>
      <c r="L25" s="356"/>
      <c r="M25" s="353"/>
      <c r="N25" s="339"/>
      <c r="O25" s="339"/>
      <c r="P25" s="339"/>
      <c r="Q25" s="339"/>
      <c r="R25" s="339"/>
      <c r="S25" s="339"/>
      <c r="T25" s="339"/>
    </row>
    <row r="26" spans="1:22" ht="9.75" customHeight="1">
      <c r="A26" s="347"/>
      <c r="B26" s="347"/>
      <c r="C26" s="340" t="str">
        <f>"評価値＝(　"&amp;TEXT(ROUND(U20,1),"0")&amp;"　）％=（　"&amp;TEXT(P20,0)&amp;"　)該当項目数／(　"&amp;TEXT(P20+R20,0)&amp;"　)評価対象項目数"</f>
        <v>評価値＝(　0　）％=（　0　)該当項目数／(　0　)評価対象項目数</v>
      </c>
      <c r="D26" s="340"/>
      <c r="G26" s="339"/>
      <c r="H26" s="339"/>
      <c r="I26" s="339"/>
      <c r="J26" s="339"/>
      <c r="K26" s="339"/>
      <c r="L26" s="356"/>
      <c r="M26" s="353"/>
      <c r="N26" s="339"/>
      <c r="O26" s="339"/>
      <c r="P26" s="339"/>
      <c r="Q26" s="339"/>
      <c r="R26" s="339"/>
      <c r="S26" s="339"/>
      <c r="T26" s="339"/>
    </row>
    <row r="27" spans="1:22" ht="9.75" customHeight="1">
      <c r="A27" s="347"/>
      <c r="B27" s="364" t="s">
        <v>448</v>
      </c>
      <c r="C27" s="704" t="s">
        <v>131</v>
      </c>
      <c r="D27" s="704"/>
      <c r="E27" s="704"/>
      <c r="F27" s="700" t="s">
        <v>132</v>
      </c>
      <c r="G27" s="703"/>
      <c r="H27" s="700" t="s">
        <v>133</v>
      </c>
      <c r="I27" s="703"/>
      <c r="J27" s="700" t="s">
        <v>134</v>
      </c>
      <c r="K27" s="703"/>
      <c r="L27" s="700" t="s">
        <v>135</v>
      </c>
      <c r="M27" s="703"/>
      <c r="N27" s="339"/>
      <c r="O27" s="339"/>
      <c r="P27" s="339"/>
      <c r="Q27" s="339"/>
      <c r="R27" s="339"/>
      <c r="S27" s="339"/>
      <c r="T27" s="339"/>
    </row>
    <row r="28" spans="1:22" ht="9.75" customHeight="1">
      <c r="A28" s="347"/>
      <c r="B28" s="347" t="s">
        <v>449</v>
      </c>
      <c r="C28" s="705" t="s">
        <v>450</v>
      </c>
      <c r="D28" s="705"/>
      <c r="E28" s="705"/>
      <c r="F28" s="706" t="s">
        <v>451</v>
      </c>
      <c r="G28" s="707"/>
      <c r="H28" s="700" t="s">
        <v>238</v>
      </c>
      <c r="I28" s="703"/>
      <c r="J28" s="700" t="s">
        <v>452</v>
      </c>
      <c r="K28" s="703"/>
      <c r="L28" s="700" t="s">
        <v>453</v>
      </c>
      <c r="M28" s="703"/>
      <c r="N28" s="339"/>
      <c r="O28" s="339"/>
      <c r="P28" s="339"/>
      <c r="Q28" s="339"/>
      <c r="R28" s="339"/>
      <c r="S28" s="339"/>
      <c r="T28" s="339"/>
    </row>
    <row r="29" spans="1:22" ht="9.75" customHeight="1">
      <c r="A29" s="347"/>
      <c r="B29" s="347"/>
      <c r="C29" s="340" t="s">
        <v>392</v>
      </c>
      <c r="D29" s="340"/>
      <c r="G29" s="339"/>
      <c r="H29" s="339"/>
      <c r="I29" s="339"/>
      <c r="J29" s="339"/>
      <c r="K29" s="339"/>
      <c r="L29" s="356"/>
      <c r="M29" s="353"/>
      <c r="N29" s="342"/>
      <c r="O29" s="342"/>
      <c r="P29" s="343" t="s">
        <v>124</v>
      </c>
      <c r="Q29" s="343" t="s">
        <v>125</v>
      </c>
      <c r="R29" s="343" t="s">
        <v>126</v>
      </c>
      <c r="S29" s="343" t="s">
        <v>127</v>
      </c>
      <c r="T29" s="343" t="s">
        <v>128</v>
      </c>
    </row>
    <row r="30" spans="1:22" ht="9.75" customHeight="1">
      <c r="A30" s="347"/>
      <c r="B30" s="347"/>
      <c r="C30" s="351" t="s">
        <v>94</v>
      </c>
      <c r="D30" s="482" t="s">
        <v>645</v>
      </c>
      <c r="E30" s="482"/>
      <c r="F30" s="340"/>
      <c r="G30" s="339"/>
      <c r="H30" s="339"/>
      <c r="I30" s="339"/>
      <c r="J30" s="339"/>
      <c r="K30" s="339"/>
      <c r="L30" s="356"/>
      <c r="M30" s="353"/>
      <c r="N30" s="342"/>
      <c r="O30" s="345" t="str">
        <f>IF(COUNTIF(L31:L37,"〇")=2,"e",IF(COUNTIF(L31:L37,"〇")=1,"d",V51))</f>
        <v>d</v>
      </c>
      <c r="P30" s="345" t="str">
        <f>IF($O30=P29,"〇","")</f>
        <v/>
      </c>
      <c r="Q30" s="345" t="str">
        <f t="shared" ref="Q30:T30" si="1">IF($O30=Q29,"〇","")</f>
        <v/>
      </c>
      <c r="R30" s="345" t="str">
        <f t="shared" si="1"/>
        <v/>
      </c>
      <c r="S30" s="345" t="str">
        <f t="shared" si="1"/>
        <v>〇</v>
      </c>
      <c r="T30" s="345" t="str">
        <f t="shared" si="1"/>
        <v/>
      </c>
    </row>
    <row r="31" spans="1:22" ht="9.75" customHeight="1">
      <c r="A31" s="347"/>
      <c r="B31" s="347"/>
      <c r="C31" s="351" t="s">
        <v>94</v>
      </c>
      <c r="D31" s="482" t="s">
        <v>646</v>
      </c>
      <c r="E31" s="354"/>
      <c r="F31" s="340"/>
      <c r="G31" s="339"/>
      <c r="H31" s="339"/>
      <c r="I31" s="339"/>
      <c r="J31" s="339"/>
      <c r="K31" s="339"/>
      <c r="L31" s="351" t="s">
        <v>94</v>
      </c>
      <c r="M31" s="714" t="s">
        <v>454</v>
      </c>
      <c r="N31" s="339"/>
      <c r="O31" s="339"/>
      <c r="P31" s="339"/>
      <c r="Q31" s="339"/>
      <c r="R31" s="339"/>
      <c r="S31" s="339"/>
      <c r="T31" s="339"/>
    </row>
    <row r="32" spans="1:22" ht="9.75" customHeight="1">
      <c r="A32" s="347"/>
      <c r="B32" s="347"/>
      <c r="C32" s="351" t="s">
        <v>94</v>
      </c>
      <c r="D32" s="354" t="s">
        <v>647</v>
      </c>
      <c r="E32" s="354"/>
      <c r="F32" s="340"/>
      <c r="G32" s="339"/>
      <c r="H32" s="339"/>
      <c r="I32" s="339"/>
      <c r="J32" s="339"/>
      <c r="K32" s="339"/>
      <c r="L32" s="356"/>
      <c r="M32" s="687"/>
      <c r="N32" s="339"/>
      <c r="O32" s="339"/>
      <c r="P32" s="339"/>
      <c r="Q32" s="339"/>
      <c r="R32" s="339"/>
      <c r="S32" s="339"/>
      <c r="T32" s="339"/>
    </row>
    <row r="33" spans="1:20" ht="9.75" customHeight="1">
      <c r="A33" s="347"/>
      <c r="B33" s="347"/>
      <c r="C33" s="351" t="s">
        <v>94</v>
      </c>
      <c r="D33" s="482" t="s">
        <v>648</v>
      </c>
      <c r="E33" s="482"/>
      <c r="F33" s="340"/>
      <c r="G33" s="339"/>
      <c r="H33" s="339"/>
      <c r="I33" s="339"/>
      <c r="J33" s="339"/>
      <c r="K33" s="339"/>
      <c r="L33" s="356"/>
      <c r="M33" s="687"/>
      <c r="N33" s="339"/>
      <c r="O33" s="339"/>
      <c r="P33" s="339"/>
      <c r="Q33" s="339"/>
      <c r="R33" s="339"/>
      <c r="S33" s="339"/>
      <c r="T33" s="339"/>
    </row>
    <row r="34" spans="1:20" ht="9.75" customHeight="1">
      <c r="A34" s="347"/>
      <c r="B34" s="347"/>
      <c r="C34" s="351" t="s">
        <v>94</v>
      </c>
      <c r="D34" s="482" t="s">
        <v>649</v>
      </c>
      <c r="E34" s="482"/>
      <c r="F34" s="340"/>
      <c r="G34" s="339"/>
      <c r="H34" s="339"/>
      <c r="I34" s="339"/>
      <c r="J34" s="339"/>
      <c r="K34" s="339"/>
      <c r="L34" s="356"/>
      <c r="M34" s="687"/>
      <c r="N34" s="339"/>
      <c r="O34" s="339"/>
      <c r="P34" s="339"/>
      <c r="Q34" s="339"/>
      <c r="R34" s="339"/>
      <c r="S34" s="339"/>
      <c r="T34" s="339"/>
    </row>
    <row r="35" spans="1:20" ht="9.75" customHeight="1">
      <c r="A35" s="347"/>
      <c r="B35" s="347"/>
      <c r="C35" s="351" t="s">
        <v>94</v>
      </c>
      <c r="D35" s="482" t="s">
        <v>650</v>
      </c>
      <c r="E35" s="482"/>
      <c r="F35" s="340"/>
      <c r="G35" s="339"/>
      <c r="H35" s="339"/>
      <c r="I35" s="339"/>
      <c r="J35" s="339"/>
      <c r="K35" s="339"/>
      <c r="L35" s="356"/>
      <c r="M35" s="365"/>
      <c r="N35" s="339"/>
      <c r="O35" s="339"/>
      <c r="P35" s="339"/>
      <c r="Q35" s="339"/>
      <c r="R35" s="339"/>
      <c r="S35" s="339"/>
      <c r="T35" s="339"/>
    </row>
    <row r="36" spans="1:20" ht="9.75" customHeight="1">
      <c r="A36" s="347"/>
      <c r="B36" s="347"/>
      <c r="C36" s="351" t="s">
        <v>94</v>
      </c>
      <c r="D36" s="482" t="s">
        <v>651</v>
      </c>
      <c r="E36" s="482"/>
      <c r="F36" s="340"/>
      <c r="G36" s="339"/>
      <c r="H36" s="339"/>
      <c r="I36" s="339"/>
      <c r="J36" s="339"/>
      <c r="K36" s="339"/>
      <c r="L36" s="356"/>
      <c r="M36" s="366"/>
      <c r="N36" s="339"/>
      <c r="O36" s="339"/>
      <c r="P36" s="339"/>
      <c r="Q36" s="339"/>
      <c r="R36" s="339"/>
      <c r="S36" s="339"/>
      <c r="T36" s="339"/>
    </row>
    <row r="37" spans="1:20" ht="9.75" customHeight="1">
      <c r="A37" s="347"/>
      <c r="B37" s="347"/>
      <c r="C37" s="351" t="s">
        <v>94</v>
      </c>
      <c r="D37" s="482" t="s">
        <v>652</v>
      </c>
      <c r="E37" s="482"/>
      <c r="F37" s="340"/>
      <c r="G37" s="339"/>
      <c r="H37" s="339"/>
      <c r="I37" s="339"/>
      <c r="J37" s="339"/>
      <c r="K37" s="339"/>
      <c r="L37" s="351" t="s">
        <v>94</v>
      </c>
      <c r="M37" s="714" t="s">
        <v>455</v>
      </c>
      <c r="N37" s="339"/>
      <c r="O37" s="339"/>
      <c r="P37" s="339"/>
      <c r="Q37" s="339"/>
      <c r="R37" s="339"/>
      <c r="S37" s="339"/>
      <c r="T37" s="339"/>
    </row>
    <row r="38" spans="1:20" ht="9.75" customHeight="1">
      <c r="A38" s="347"/>
      <c r="B38" s="347"/>
      <c r="C38" s="351" t="s">
        <v>94</v>
      </c>
      <c r="D38" s="482" t="s">
        <v>653</v>
      </c>
      <c r="E38" s="482"/>
      <c r="F38" s="340"/>
      <c r="G38" s="339"/>
      <c r="H38" s="339"/>
      <c r="I38" s="339"/>
      <c r="J38" s="339"/>
      <c r="K38" s="339"/>
      <c r="L38" s="356"/>
      <c r="M38" s="687"/>
      <c r="N38" s="339"/>
      <c r="O38" s="339"/>
      <c r="P38" s="339"/>
      <c r="Q38" s="339"/>
      <c r="R38" s="339"/>
      <c r="S38" s="339"/>
      <c r="T38" s="339"/>
    </row>
    <row r="39" spans="1:20" ht="9.75" customHeight="1">
      <c r="A39" s="347"/>
      <c r="B39" s="347"/>
      <c r="C39" s="351" t="s">
        <v>94</v>
      </c>
      <c r="D39" s="482" t="s">
        <v>654</v>
      </c>
      <c r="E39" s="482"/>
      <c r="F39" s="340"/>
      <c r="G39" s="339"/>
      <c r="H39" s="339"/>
      <c r="I39" s="339"/>
      <c r="J39" s="339"/>
      <c r="K39" s="339"/>
      <c r="L39" s="356"/>
      <c r="M39" s="687"/>
      <c r="N39" s="339"/>
      <c r="O39" s="339"/>
      <c r="P39" s="339"/>
      <c r="Q39" s="339"/>
      <c r="R39" s="339"/>
      <c r="S39" s="339"/>
      <c r="T39" s="339"/>
    </row>
    <row r="40" spans="1:20" ht="9.75" customHeight="1">
      <c r="A40" s="347"/>
      <c r="B40" s="347"/>
      <c r="C40" s="351" t="s">
        <v>94</v>
      </c>
      <c r="D40" s="482" t="s">
        <v>655</v>
      </c>
      <c r="E40" s="482"/>
      <c r="F40" s="340"/>
      <c r="G40" s="339"/>
      <c r="H40" s="339"/>
      <c r="I40" s="339"/>
      <c r="J40" s="339"/>
      <c r="K40" s="339"/>
      <c r="L40" s="356"/>
      <c r="M40" s="353"/>
      <c r="N40" s="339"/>
      <c r="O40" s="339"/>
      <c r="P40" s="339"/>
      <c r="Q40" s="339"/>
      <c r="R40" s="339"/>
      <c r="S40" s="339"/>
      <c r="T40" s="339"/>
    </row>
    <row r="41" spans="1:20" ht="9.75" customHeight="1">
      <c r="A41" s="347"/>
      <c r="B41" s="347"/>
      <c r="C41" s="351" t="s">
        <v>94</v>
      </c>
      <c r="D41" s="482" t="s">
        <v>656</v>
      </c>
      <c r="E41" s="482"/>
      <c r="F41" s="340"/>
      <c r="G41" s="367"/>
      <c r="H41" s="367"/>
      <c r="I41" s="367"/>
      <c r="J41" s="367"/>
      <c r="K41" s="355"/>
      <c r="L41" s="357"/>
      <c r="M41" s="368" t="s">
        <v>456</v>
      </c>
      <c r="N41" s="339"/>
      <c r="O41" s="339"/>
      <c r="P41" s="339"/>
      <c r="Q41" s="339"/>
      <c r="R41" s="339"/>
      <c r="S41" s="339"/>
      <c r="T41" s="339"/>
    </row>
    <row r="42" spans="1:20" ht="9.75" customHeight="1">
      <c r="A42" s="347"/>
      <c r="B42" s="347"/>
      <c r="C42" s="351" t="s">
        <v>94</v>
      </c>
      <c r="D42" s="482" t="s">
        <v>657</v>
      </c>
      <c r="E42" s="482"/>
      <c r="F42" s="340"/>
      <c r="G42" s="367"/>
      <c r="H42" s="367"/>
      <c r="I42" s="367"/>
      <c r="J42" s="367"/>
      <c r="K42" s="355"/>
      <c r="L42" s="357"/>
      <c r="M42" s="368" t="s">
        <v>457</v>
      </c>
      <c r="N42" s="339"/>
      <c r="O42" s="339"/>
      <c r="P42" s="339"/>
      <c r="Q42" s="339"/>
      <c r="R42" s="339"/>
      <c r="S42" s="339"/>
      <c r="T42" s="339"/>
    </row>
    <row r="43" spans="1:20" ht="9.75" customHeight="1">
      <c r="A43" s="347"/>
      <c r="B43" s="347"/>
      <c r="C43" s="340"/>
      <c r="D43" s="340"/>
      <c r="F43" s="340"/>
      <c r="G43" s="367"/>
      <c r="H43" s="367"/>
      <c r="I43" s="367"/>
      <c r="J43" s="367"/>
      <c r="K43" s="355"/>
      <c r="L43" s="357"/>
      <c r="M43" s="353"/>
      <c r="N43" s="339"/>
      <c r="O43" s="339"/>
      <c r="P43" s="339"/>
      <c r="Q43" s="339"/>
      <c r="R43" s="339"/>
      <c r="S43" s="339"/>
      <c r="T43" s="339"/>
    </row>
    <row r="44" spans="1:20" ht="9.75" customHeight="1">
      <c r="A44" s="347"/>
      <c r="B44" s="347"/>
      <c r="C44" s="340"/>
      <c r="D44" s="340"/>
      <c r="E44" s="340"/>
      <c r="F44" s="340"/>
      <c r="G44" s="339"/>
      <c r="H44" s="339"/>
      <c r="I44" s="339"/>
      <c r="J44" s="339"/>
      <c r="K44" s="339"/>
      <c r="L44" s="356"/>
      <c r="M44" s="353"/>
      <c r="N44" s="339"/>
      <c r="O44" s="339"/>
      <c r="P44" s="339"/>
      <c r="Q44" s="339"/>
      <c r="R44" s="339"/>
      <c r="S44" s="339"/>
      <c r="T44" s="339"/>
    </row>
    <row r="45" spans="1:20" ht="9.75" customHeight="1">
      <c r="A45" s="347"/>
      <c r="B45" s="347"/>
      <c r="C45" s="340"/>
      <c r="D45" s="340"/>
      <c r="E45" s="340"/>
      <c r="F45" s="340"/>
      <c r="G45" s="339"/>
      <c r="H45" s="339"/>
      <c r="I45" s="339"/>
      <c r="J45" s="339"/>
      <c r="K45" s="339"/>
      <c r="L45" s="356"/>
      <c r="M45" s="714" t="s">
        <v>458</v>
      </c>
      <c r="N45" s="339"/>
      <c r="O45" s="339"/>
      <c r="P45" s="339"/>
      <c r="Q45" s="339"/>
      <c r="R45" s="339"/>
      <c r="S45" s="339"/>
      <c r="T45" s="339"/>
    </row>
    <row r="46" spans="1:20" ht="9.75" customHeight="1">
      <c r="A46" s="347"/>
      <c r="B46" s="347"/>
      <c r="C46" s="340" t="s">
        <v>436</v>
      </c>
      <c r="D46" s="340"/>
      <c r="G46" s="339"/>
      <c r="H46" s="339"/>
      <c r="I46" s="339"/>
      <c r="J46" s="339"/>
      <c r="K46" s="339"/>
      <c r="L46" s="356"/>
      <c r="M46" s="687"/>
      <c r="N46" s="339"/>
      <c r="O46" s="339"/>
      <c r="P46" s="339"/>
      <c r="Q46" s="339"/>
      <c r="R46" s="339"/>
      <c r="S46" s="339"/>
      <c r="T46" s="339"/>
    </row>
    <row r="47" spans="1:20" ht="9.75" customHeight="1">
      <c r="A47" s="347"/>
      <c r="B47" s="347"/>
      <c r="C47" s="340" t="s">
        <v>439</v>
      </c>
      <c r="D47" s="340"/>
      <c r="G47" s="339"/>
      <c r="H47" s="339"/>
      <c r="I47" s="339"/>
      <c r="J47" s="339"/>
      <c r="K47" s="339"/>
      <c r="L47" s="356"/>
      <c r="M47" s="687"/>
      <c r="N47" s="339"/>
      <c r="O47" s="339"/>
      <c r="P47" s="339"/>
      <c r="Q47" s="339"/>
      <c r="R47" s="339"/>
      <c r="S47" s="339"/>
      <c r="T47" s="339"/>
    </row>
    <row r="48" spans="1:20" ht="9.75" customHeight="1">
      <c r="A48" s="347"/>
      <c r="B48" s="347"/>
      <c r="C48" s="340" t="s">
        <v>441</v>
      </c>
      <c r="D48" s="340"/>
      <c r="G48" s="339"/>
      <c r="H48" s="339"/>
      <c r="I48" s="339"/>
      <c r="J48" s="339"/>
      <c r="K48" s="339"/>
      <c r="L48" s="356"/>
      <c r="M48" s="687"/>
      <c r="N48" s="339"/>
      <c r="O48" s="339"/>
      <c r="P48" s="339"/>
      <c r="Q48" s="339"/>
      <c r="R48" s="339"/>
      <c r="S48" s="339"/>
      <c r="T48" s="339"/>
    </row>
    <row r="49" spans="1:22" ht="9.75" customHeight="1">
      <c r="A49" s="347"/>
      <c r="B49" s="347"/>
      <c r="C49" s="340" t="s">
        <v>443</v>
      </c>
      <c r="D49" s="340"/>
      <c r="G49" s="339"/>
      <c r="H49" s="339"/>
      <c r="I49" s="339"/>
      <c r="J49" s="339"/>
      <c r="K49" s="339"/>
      <c r="L49" s="356"/>
      <c r="M49" s="353"/>
      <c r="N49" s="339"/>
      <c r="O49" s="339"/>
      <c r="P49" s="339"/>
      <c r="Q49" s="339"/>
      <c r="R49" s="339"/>
      <c r="S49" s="339"/>
      <c r="T49" s="339"/>
    </row>
    <row r="50" spans="1:22" ht="9.75" customHeight="1">
      <c r="A50" s="347"/>
      <c r="B50" s="347"/>
      <c r="C50" s="340" t="s">
        <v>445</v>
      </c>
      <c r="D50" s="340"/>
      <c r="G50" s="339"/>
      <c r="H50" s="339"/>
      <c r="I50" s="339"/>
      <c r="J50" s="339"/>
      <c r="K50" s="339"/>
      <c r="L50" s="356"/>
      <c r="M50" s="353"/>
      <c r="N50" s="339"/>
      <c r="O50" s="342" t="str">
        <f>B28</f>
        <v>（現場代理人等）</v>
      </c>
      <c r="P50" s="342"/>
      <c r="Q50" s="342"/>
      <c r="R50" s="342"/>
      <c r="S50" s="342"/>
      <c r="T50" s="342"/>
      <c r="U50" s="343" t="s">
        <v>183</v>
      </c>
      <c r="V50" s="342"/>
    </row>
    <row r="51" spans="1:22" ht="9.75" customHeight="1">
      <c r="A51" s="347"/>
      <c r="B51" s="347"/>
      <c r="C51" s="340"/>
      <c r="D51" s="340"/>
      <c r="G51" s="339"/>
      <c r="H51" s="339"/>
      <c r="I51" s="339"/>
      <c r="J51" s="339"/>
      <c r="K51" s="339"/>
      <c r="L51" s="356"/>
      <c r="M51" s="353"/>
      <c r="N51" s="339"/>
      <c r="O51" s="342" t="s">
        <v>437</v>
      </c>
      <c r="P51" s="343">
        <f>COUNTIF(C30:C43,"〇")</f>
        <v>0</v>
      </c>
      <c r="Q51" s="342" t="s">
        <v>438</v>
      </c>
      <c r="R51" s="343">
        <f>COUNTIF(C30:C43,"×")</f>
        <v>0</v>
      </c>
      <c r="S51" s="342" t="s">
        <v>148</v>
      </c>
      <c r="T51" s="361">
        <f>IF(P51+R51=0,0,ROUND(P51/(P51+R51),3))</f>
        <v>0</v>
      </c>
      <c r="U51" s="342">
        <f>IF(T51="","",ROUND(T51*100,1))</f>
        <v>0</v>
      </c>
      <c r="V51" s="345" t="str">
        <f>IF(U51&lt;60,"d",IF(OR((P51+R51)=2,U51&lt;80),"c",IF(U51&lt;90,"b","a")))</f>
        <v>d</v>
      </c>
    </row>
    <row r="52" spans="1:22" ht="9.75" customHeight="1">
      <c r="A52" s="347"/>
      <c r="B52" s="347"/>
      <c r="C52" s="340" t="str">
        <f>"評価値＝(　"&amp;TEXT(ROUND(U51,1),"0")&amp;"　）％=（　"&amp;TEXT(P51,0)&amp;"　)該当項目数／(　"&amp;TEXT(P51+R51,0)&amp;"　)評価対象項目数"</f>
        <v>評価値＝(　0　）％=（　0　)該当項目数／(　0　)評価対象項目数</v>
      </c>
      <c r="D52" s="340"/>
      <c r="G52" s="339"/>
      <c r="H52" s="339"/>
      <c r="I52" s="339"/>
      <c r="J52" s="339"/>
      <c r="K52" s="339"/>
      <c r="L52" s="356"/>
      <c r="M52" s="353"/>
      <c r="N52" s="339"/>
      <c r="O52" s="339"/>
      <c r="P52" s="339"/>
      <c r="Q52" s="339"/>
      <c r="R52" s="339"/>
      <c r="S52" s="339"/>
      <c r="T52" s="339"/>
    </row>
    <row r="53" spans="1:22" ht="9.75" customHeight="1">
      <c r="A53" s="347"/>
      <c r="B53" s="347"/>
      <c r="C53" s="340"/>
      <c r="D53" s="340"/>
      <c r="E53" s="340"/>
      <c r="F53" s="340"/>
      <c r="G53" s="339"/>
      <c r="H53" s="339"/>
      <c r="I53" s="339"/>
      <c r="J53" s="339"/>
      <c r="K53" s="339"/>
      <c r="L53" s="356"/>
      <c r="M53" s="353"/>
      <c r="N53" s="339"/>
      <c r="O53" s="339"/>
      <c r="P53" s="339"/>
      <c r="Q53" s="339"/>
      <c r="R53" s="339"/>
      <c r="S53" s="339"/>
      <c r="T53" s="339"/>
    </row>
    <row r="54" spans="1:22" ht="9.75" customHeight="1">
      <c r="A54" s="369"/>
      <c r="B54" s="369"/>
      <c r="C54" s="362"/>
      <c r="D54" s="363"/>
      <c r="E54" s="363"/>
      <c r="F54" s="363"/>
      <c r="G54" s="363"/>
      <c r="H54" s="363"/>
      <c r="I54" s="363"/>
      <c r="J54" s="363"/>
      <c r="K54" s="363"/>
      <c r="L54" s="362"/>
      <c r="M54" s="370"/>
      <c r="N54" s="339"/>
      <c r="O54" s="339"/>
      <c r="P54" s="339"/>
      <c r="Q54" s="339"/>
      <c r="R54" s="339"/>
      <c r="S54" s="339"/>
      <c r="T54" s="339"/>
    </row>
    <row r="55" spans="1:22" ht="9.75" customHeight="1">
      <c r="A55" s="348"/>
      <c r="B55" s="348"/>
      <c r="C55" s="348"/>
      <c r="D55" s="348"/>
      <c r="E55" s="348"/>
      <c r="F55" s="348"/>
      <c r="G55" s="348"/>
      <c r="H55" s="348"/>
      <c r="I55" s="348"/>
      <c r="J55" s="348"/>
      <c r="K55" s="348"/>
      <c r="L55" s="348"/>
      <c r="M55" s="348"/>
      <c r="N55" s="339"/>
      <c r="O55" s="339"/>
      <c r="P55" s="339"/>
      <c r="Q55" s="339"/>
      <c r="R55" s="339"/>
      <c r="S55" s="339"/>
      <c r="T55" s="339"/>
    </row>
    <row r="56" spans="1:22" ht="9.75" customHeight="1">
      <c r="A56" s="363" t="s">
        <v>459</v>
      </c>
      <c r="B56" s="363"/>
      <c r="C56" s="340"/>
      <c r="D56" s="340"/>
      <c r="E56" s="340"/>
      <c r="F56" s="340"/>
      <c r="G56" s="340"/>
      <c r="H56" s="340"/>
      <c r="I56" s="340"/>
      <c r="J56" s="340"/>
      <c r="K56" s="340"/>
      <c r="L56" s="363"/>
      <c r="M56" s="371"/>
      <c r="N56" s="339"/>
      <c r="O56" s="339"/>
      <c r="P56" s="339"/>
      <c r="Q56" s="339"/>
      <c r="R56" s="339"/>
      <c r="S56" s="339"/>
      <c r="T56" s="339"/>
    </row>
    <row r="57" spans="1:22" ht="9.75" customHeight="1">
      <c r="A57" s="344" t="s">
        <v>129</v>
      </c>
      <c r="B57" s="344" t="s">
        <v>130</v>
      </c>
      <c r="C57" s="704" t="s">
        <v>131</v>
      </c>
      <c r="D57" s="704"/>
      <c r="E57" s="704"/>
      <c r="F57" s="700" t="s">
        <v>132</v>
      </c>
      <c r="G57" s="703"/>
      <c r="H57" s="700" t="s">
        <v>133</v>
      </c>
      <c r="I57" s="703"/>
      <c r="J57" s="700" t="s">
        <v>134</v>
      </c>
      <c r="K57" s="703"/>
      <c r="L57" s="372"/>
      <c r="M57" s="373" t="s">
        <v>135</v>
      </c>
      <c r="N57" s="339"/>
      <c r="O57" s="339"/>
      <c r="P57" s="339"/>
      <c r="Q57" s="339"/>
      <c r="R57" s="339"/>
      <c r="S57" s="339"/>
      <c r="T57" s="339"/>
    </row>
    <row r="58" spans="1:22" ht="9.75" customHeight="1">
      <c r="A58" s="347" t="s">
        <v>136</v>
      </c>
      <c r="B58" s="347" t="s">
        <v>460</v>
      </c>
      <c r="C58" s="705" t="s">
        <v>461</v>
      </c>
      <c r="D58" s="705"/>
      <c r="E58" s="705"/>
      <c r="F58" s="706" t="s">
        <v>430</v>
      </c>
      <c r="G58" s="707"/>
      <c r="H58" s="700" t="s">
        <v>238</v>
      </c>
      <c r="I58" s="703"/>
      <c r="J58" s="700" t="s">
        <v>431</v>
      </c>
      <c r="K58" s="703"/>
      <c r="L58" s="374"/>
      <c r="M58" s="375" t="s">
        <v>432</v>
      </c>
      <c r="N58" s="339"/>
      <c r="O58" s="339"/>
      <c r="P58" s="339"/>
      <c r="Q58" s="339"/>
      <c r="R58" s="339"/>
      <c r="S58" s="339"/>
      <c r="T58" s="339"/>
    </row>
    <row r="59" spans="1:22" ht="9.75" customHeight="1">
      <c r="A59" s="347"/>
      <c r="B59" s="347"/>
      <c r="C59" s="340" t="s">
        <v>392</v>
      </c>
      <c r="D59" s="340"/>
      <c r="G59" s="339"/>
      <c r="H59" s="339"/>
      <c r="I59" s="339"/>
      <c r="J59" s="339"/>
      <c r="K59" s="339"/>
      <c r="L59" s="351" t="s">
        <v>94</v>
      </c>
      <c r="M59" s="715" t="s">
        <v>462</v>
      </c>
      <c r="N59" s="342"/>
      <c r="O59" s="342"/>
      <c r="P59" s="343" t="s">
        <v>124</v>
      </c>
      <c r="Q59" s="343" t="s">
        <v>125</v>
      </c>
      <c r="R59" s="343" t="s">
        <v>126</v>
      </c>
      <c r="S59" s="343" t="s">
        <v>127</v>
      </c>
      <c r="T59" s="343" t="s">
        <v>128</v>
      </c>
    </row>
    <row r="60" spans="1:22" ht="9.75" customHeight="1">
      <c r="A60" s="347"/>
      <c r="B60" s="347"/>
      <c r="C60" s="351" t="s">
        <v>94</v>
      </c>
      <c r="D60" s="482" t="s">
        <v>658</v>
      </c>
      <c r="E60" s="354"/>
      <c r="F60" s="340"/>
      <c r="G60" s="339"/>
      <c r="H60" s="339"/>
      <c r="I60" s="339"/>
      <c r="J60" s="339"/>
      <c r="K60" s="339"/>
      <c r="L60" s="356"/>
      <c r="M60" s="713"/>
      <c r="N60" s="342"/>
      <c r="O60" s="345" t="str">
        <f>IF(COUNTIF(L59:L71,"〇")&gt;1,"e",IF(COUNTIF(L59:L71,"〇")=1,"d",V79))</f>
        <v>d</v>
      </c>
      <c r="P60" s="345" t="str">
        <f>IF($O60=P59,"〇","")</f>
        <v/>
      </c>
      <c r="Q60" s="345" t="str">
        <f t="shared" ref="Q60:T60" si="2">IF($O60=Q59,"〇","")</f>
        <v/>
      </c>
      <c r="R60" s="345" t="str">
        <f t="shared" si="2"/>
        <v/>
      </c>
      <c r="S60" s="345" t="str">
        <f t="shared" si="2"/>
        <v>〇</v>
      </c>
      <c r="T60" s="345" t="str">
        <f t="shared" si="2"/>
        <v/>
      </c>
    </row>
    <row r="61" spans="1:22" ht="9.75" customHeight="1">
      <c r="A61" s="347"/>
      <c r="B61" s="347"/>
      <c r="C61" s="351" t="s">
        <v>94</v>
      </c>
      <c r="D61" s="482" t="s">
        <v>659</v>
      </c>
      <c r="E61" s="482"/>
      <c r="F61" s="340"/>
      <c r="G61" s="339"/>
      <c r="H61" s="339"/>
      <c r="I61" s="339"/>
      <c r="J61" s="339"/>
      <c r="K61" s="339"/>
      <c r="L61" s="356"/>
      <c r="M61" s="713"/>
      <c r="N61" s="339"/>
      <c r="O61" s="339"/>
      <c r="P61" s="339"/>
      <c r="Q61" s="339"/>
      <c r="R61" s="339"/>
      <c r="S61" s="339"/>
      <c r="T61" s="339"/>
    </row>
    <row r="62" spans="1:22" ht="9.75" customHeight="1">
      <c r="A62" s="347"/>
      <c r="B62" s="347"/>
      <c r="C62" s="351" t="s">
        <v>94</v>
      </c>
      <c r="D62" s="482" t="s">
        <v>660</v>
      </c>
      <c r="E62" s="482"/>
      <c r="F62" s="340"/>
      <c r="G62" s="339"/>
      <c r="H62" s="339"/>
      <c r="I62" s="339"/>
      <c r="J62" s="339"/>
      <c r="K62" s="339"/>
      <c r="L62" s="356"/>
      <c r="M62" s="713"/>
      <c r="N62" s="339"/>
      <c r="O62" s="339"/>
      <c r="P62" s="339"/>
      <c r="Q62" s="339"/>
      <c r="R62" s="339"/>
      <c r="S62" s="339"/>
      <c r="T62" s="339"/>
    </row>
    <row r="63" spans="1:22" ht="9.75" customHeight="1">
      <c r="A63" s="347"/>
      <c r="B63" s="347"/>
      <c r="C63" s="351" t="s">
        <v>94</v>
      </c>
      <c r="D63" s="482" t="s">
        <v>661</v>
      </c>
      <c r="E63" s="482"/>
      <c r="F63" s="340"/>
      <c r="G63" s="339"/>
      <c r="H63" s="339"/>
      <c r="I63" s="339"/>
      <c r="J63" s="339"/>
      <c r="K63" s="339"/>
      <c r="L63" s="356"/>
      <c r="M63" s="713"/>
      <c r="N63" s="339"/>
      <c r="O63" s="339"/>
      <c r="P63" s="339"/>
      <c r="Q63" s="339"/>
      <c r="R63" s="339"/>
      <c r="S63" s="339"/>
      <c r="T63" s="339"/>
    </row>
    <row r="64" spans="1:22" ht="9.75" customHeight="1">
      <c r="A64" s="347"/>
      <c r="B64" s="347"/>
      <c r="C64" s="351" t="s">
        <v>94</v>
      </c>
      <c r="D64" s="482" t="s">
        <v>662</v>
      </c>
      <c r="E64" s="482"/>
      <c r="F64" s="340"/>
      <c r="G64" s="339"/>
      <c r="H64" s="339"/>
      <c r="I64" s="339"/>
      <c r="J64" s="339"/>
      <c r="K64" s="339"/>
      <c r="L64" s="351" t="s">
        <v>94</v>
      </c>
      <c r="M64" s="710" t="s">
        <v>463</v>
      </c>
      <c r="N64" s="339"/>
      <c r="O64" s="339"/>
      <c r="P64" s="339"/>
      <c r="Q64" s="339"/>
      <c r="R64" s="339"/>
      <c r="S64" s="339"/>
      <c r="T64" s="339"/>
    </row>
    <row r="65" spans="1:22" ht="9.75" customHeight="1">
      <c r="A65" s="347"/>
      <c r="B65" s="347"/>
      <c r="C65" s="351" t="s">
        <v>94</v>
      </c>
      <c r="D65" s="482" t="s">
        <v>663</v>
      </c>
      <c r="E65" s="482"/>
      <c r="F65" s="340"/>
      <c r="G65" s="339"/>
      <c r="H65" s="339"/>
      <c r="I65" s="339"/>
      <c r="J65" s="339"/>
      <c r="K65" s="339"/>
      <c r="L65" s="356"/>
      <c r="M65" s="713"/>
      <c r="N65" s="339"/>
      <c r="O65" s="339"/>
      <c r="P65" s="339"/>
      <c r="Q65" s="339"/>
      <c r="R65" s="339"/>
      <c r="S65" s="339"/>
      <c r="T65" s="339"/>
    </row>
    <row r="66" spans="1:22" ht="9.75" customHeight="1">
      <c r="A66" s="347"/>
      <c r="B66" s="347"/>
      <c r="C66" s="351" t="s">
        <v>94</v>
      </c>
      <c r="D66" s="482" t="s">
        <v>664</v>
      </c>
      <c r="E66" s="482"/>
      <c r="F66" s="340"/>
      <c r="G66" s="339"/>
      <c r="H66" s="339"/>
      <c r="I66" s="339"/>
      <c r="J66" s="339"/>
      <c r="K66" s="339"/>
      <c r="L66" s="356"/>
      <c r="M66" s="713"/>
      <c r="N66" s="339"/>
      <c r="O66" s="339"/>
      <c r="P66" s="339"/>
      <c r="Q66" s="339"/>
      <c r="R66" s="339"/>
      <c r="S66" s="339"/>
      <c r="T66" s="339"/>
    </row>
    <row r="67" spans="1:22" ht="9.75" customHeight="1">
      <c r="A67" s="347"/>
      <c r="B67" s="347"/>
      <c r="C67" s="351" t="s">
        <v>94</v>
      </c>
      <c r="D67" s="482" t="s">
        <v>665</v>
      </c>
      <c r="E67" s="482"/>
      <c r="F67" s="340"/>
      <c r="G67" s="339"/>
      <c r="H67" s="339"/>
      <c r="I67" s="339"/>
      <c r="J67" s="339"/>
      <c r="K67" s="339"/>
      <c r="L67" s="351" t="s">
        <v>94</v>
      </c>
      <c r="M67" s="710" t="s">
        <v>464</v>
      </c>
      <c r="N67" s="339"/>
      <c r="O67" s="339"/>
      <c r="P67" s="339"/>
      <c r="Q67" s="339"/>
      <c r="R67" s="339"/>
      <c r="S67" s="339"/>
      <c r="T67" s="339"/>
    </row>
    <row r="68" spans="1:22" ht="9.75" customHeight="1">
      <c r="A68" s="347"/>
      <c r="B68" s="347"/>
      <c r="C68" s="351" t="s">
        <v>94</v>
      </c>
      <c r="D68" s="482" t="s">
        <v>666</v>
      </c>
      <c r="E68" s="482"/>
      <c r="F68" s="340"/>
      <c r="G68" s="339"/>
      <c r="H68" s="339"/>
      <c r="I68" s="339"/>
      <c r="J68" s="339"/>
      <c r="K68" s="339"/>
      <c r="L68" s="356"/>
      <c r="M68" s="710"/>
      <c r="N68" s="339"/>
      <c r="O68" s="339"/>
      <c r="P68" s="339"/>
      <c r="Q68" s="339"/>
      <c r="R68" s="339"/>
      <c r="S68" s="339"/>
      <c r="T68" s="339"/>
    </row>
    <row r="69" spans="1:22" ht="9.75" customHeight="1">
      <c r="A69" s="347"/>
      <c r="B69" s="347"/>
      <c r="C69" s="351" t="s">
        <v>94</v>
      </c>
      <c r="D69" s="482" t="s">
        <v>667</v>
      </c>
      <c r="E69" s="482"/>
      <c r="F69" s="340"/>
      <c r="G69" s="339"/>
      <c r="H69" s="339"/>
      <c r="I69" s="339"/>
      <c r="J69" s="339"/>
      <c r="K69" s="339"/>
      <c r="L69" s="356"/>
      <c r="M69" s="710"/>
      <c r="N69" s="339"/>
      <c r="O69" s="339"/>
      <c r="P69" s="339"/>
      <c r="Q69" s="339"/>
      <c r="R69" s="339"/>
      <c r="S69" s="339"/>
      <c r="T69" s="339"/>
    </row>
    <row r="70" spans="1:22" ht="9.75" customHeight="1">
      <c r="A70" s="347"/>
      <c r="B70" s="347"/>
      <c r="C70" s="351" t="s">
        <v>94</v>
      </c>
      <c r="D70" s="482" t="s">
        <v>668</v>
      </c>
      <c r="E70" s="482"/>
      <c r="F70" s="340"/>
      <c r="G70" s="339"/>
      <c r="H70" s="339"/>
      <c r="I70" s="339"/>
      <c r="J70" s="339"/>
      <c r="K70" s="339"/>
      <c r="L70" s="356"/>
      <c r="M70" s="376"/>
      <c r="N70" s="339"/>
      <c r="O70" s="339"/>
      <c r="P70" s="339"/>
      <c r="Q70" s="339"/>
      <c r="R70" s="339"/>
      <c r="S70" s="339"/>
      <c r="T70" s="339"/>
    </row>
    <row r="71" spans="1:22" ht="9.75" customHeight="1">
      <c r="A71" s="347"/>
      <c r="B71" s="347"/>
      <c r="C71" s="351" t="s">
        <v>94</v>
      </c>
      <c r="D71" s="482" t="s">
        <v>669</v>
      </c>
      <c r="E71" s="482"/>
      <c r="F71" s="340"/>
      <c r="G71" s="339"/>
      <c r="H71" s="339"/>
      <c r="I71" s="339"/>
      <c r="J71" s="339"/>
      <c r="K71" s="339"/>
      <c r="L71" s="351" t="s">
        <v>94</v>
      </c>
      <c r="M71" s="710" t="s">
        <v>465</v>
      </c>
      <c r="N71" s="339"/>
      <c r="O71" s="339"/>
      <c r="P71" s="339"/>
      <c r="Q71" s="339"/>
      <c r="R71" s="339"/>
      <c r="S71" s="339"/>
      <c r="T71" s="339"/>
    </row>
    <row r="72" spans="1:22" ht="9.75" customHeight="1">
      <c r="A72" s="347"/>
      <c r="B72" s="347"/>
      <c r="C72" s="351" t="s">
        <v>94</v>
      </c>
      <c r="D72" s="482" t="s">
        <v>670</v>
      </c>
      <c r="E72" s="482"/>
      <c r="F72" s="340"/>
      <c r="G72" s="339"/>
      <c r="H72" s="339"/>
      <c r="I72" s="339"/>
      <c r="J72" s="339"/>
      <c r="K72" s="339"/>
      <c r="L72" s="356"/>
      <c r="M72" s="710"/>
      <c r="N72" s="339"/>
      <c r="O72" s="339"/>
      <c r="P72" s="339"/>
      <c r="Q72" s="339"/>
      <c r="R72" s="339"/>
      <c r="S72" s="339"/>
      <c r="T72" s="339"/>
    </row>
    <row r="73" spans="1:22" ht="9.75" customHeight="1">
      <c r="A73" s="347"/>
      <c r="B73" s="347"/>
      <c r="C73" s="351" t="s">
        <v>94</v>
      </c>
      <c r="D73" s="482" t="s">
        <v>671</v>
      </c>
      <c r="E73" s="482"/>
      <c r="F73" s="340"/>
      <c r="G73" s="339"/>
      <c r="H73" s="339"/>
      <c r="I73" s="339"/>
      <c r="J73" s="339"/>
      <c r="K73" s="339"/>
      <c r="L73" s="356"/>
      <c r="M73" s="710"/>
      <c r="N73" s="339"/>
      <c r="O73" s="339"/>
      <c r="P73" s="339"/>
      <c r="Q73" s="339"/>
      <c r="R73" s="339"/>
      <c r="S73" s="339"/>
      <c r="T73" s="339"/>
    </row>
    <row r="74" spans="1:22" ht="9.75" customHeight="1">
      <c r="A74" s="347"/>
      <c r="B74" s="347"/>
      <c r="C74" s="340" t="s">
        <v>436</v>
      </c>
      <c r="D74" s="340"/>
      <c r="G74" s="339"/>
      <c r="H74" s="339"/>
      <c r="I74" s="339"/>
      <c r="J74" s="339"/>
      <c r="K74" s="339"/>
      <c r="L74" s="356"/>
      <c r="M74" s="710"/>
      <c r="N74" s="339"/>
      <c r="O74" s="339"/>
      <c r="P74" s="339"/>
      <c r="Q74" s="339"/>
      <c r="R74" s="339"/>
      <c r="S74" s="339"/>
      <c r="T74" s="339"/>
    </row>
    <row r="75" spans="1:22" ht="9.75" customHeight="1">
      <c r="A75" s="347"/>
      <c r="B75" s="347"/>
      <c r="C75" s="340" t="s">
        <v>439</v>
      </c>
      <c r="D75" s="340"/>
      <c r="G75" s="339"/>
      <c r="H75" s="339"/>
      <c r="I75" s="339"/>
      <c r="J75" s="339"/>
      <c r="K75" s="339"/>
      <c r="L75" s="356"/>
      <c r="M75" s="710"/>
      <c r="N75" s="339"/>
      <c r="O75" s="339"/>
      <c r="P75" s="339"/>
      <c r="Q75" s="339"/>
      <c r="R75" s="339"/>
      <c r="S75" s="339"/>
      <c r="T75" s="339"/>
    </row>
    <row r="76" spans="1:22" ht="9.75" customHeight="1">
      <c r="A76" s="347"/>
      <c r="B76" s="347"/>
      <c r="C76" s="340" t="s">
        <v>441</v>
      </c>
      <c r="D76" s="340"/>
      <c r="G76" s="339"/>
      <c r="H76" s="339"/>
      <c r="I76" s="339"/>
      <c r="J76" s="339"/>
      <c r="K76" s="339"/>
      <c r="L76" s="356"/>
      <c r="M76" s="353"/>
      <c r="N76" s="339"/>
      <c r="O76" s="339"/>
      <c r="P76" s="339"/>
      <c r="Q76" s="339"/>
      <c r="R76" s="339"/>
      <c r="S76" s="339"/>
      <c r="T76" s="339"/>
    </row>
    <row r="77" spans="1:22" ht="9.75" customHeight="1">
      <c r="A77" s="347"/>
      <c r="B77" s="347"/>
      <c r="C77" s="340" t="s">
        <v>443</v>
      </c>
      <c r="D77" s="340"/>
      <c r="G77" s="339"/>
      <c r="H77" s="339"/>
      <c r="I77" s="339"/>
      <c r="J77" s="339"/>
      <c r="K77" s="339"/>
      <c r="L77" s="356"/>
      <c r="M77" s="368" t="s">
        <v>456</v>
      </c>
      <c r="N77" s="339"/>
      <c r="O77" s="339"/>
      <c r="P77" s="339"/>
      <c r="Q77" s="339"/>
      <c r="R77" s="339"/>
      <c r="S77" s="339"/>
      <c r="T77" s="339"/>
    </row>
    <row r="78" spans="1:22" ht="9.75" customHeight="1">
      <c r="A78" s="347"/>
      <c r="B78" s="347"/>
      <c r="C78" s="340" t="s">
        <v>445</v>
      </c>
      <c r="D78" s="340"/>
      <c r="G78" s="339"/>
      <c r="H78" s="339"/>
      <c r="I78" s="339"/>
      <c r="J78" s="339"/>
      <c r="K78" s="339"/>
      <c r="L78" s="356"/>
      <c r="M78" s="368" t="s">
        <v>457</v>
      </c>
      <c r="N78" s="339"/>
      <c r="O78" s="342" t="str">
        <f>B58</f>
        <v>Ⅰ.施工管理</v>
      </c>
      <c r="P78" s="342"/>
      <c r="Q78" s="342"/>
      <c r="R78" s="342"/>
      <c r="S78" s="342"/>
      <c r="T78" s="342"/>
      <c r="U78" s="343" t="s">
        <v>183</v>
      </c>
      <c r="V78" s="342"/>
    </row>
    <row r="79" spans="1:22" ht="9.75" customHeight="1">
      <c r="A79" s="347"/>
      <c r="B79" s="347"/>
      <c r="C79" s="340"/>
      <c r="D79" s="340"/>
      <c r="G79" s="339"/>
      <c r="H79" s="339"/>
      <c r="I79" s="339"/>
      <c r="J79" s="339"/>
      <c r="K79" s="339"/>
      <c r="L79" s="356"/>
      <c r="M79" s="353"/>
      <c r="N79" s="339"/>
      <c r="O79" s="342" t="s">
        <v>437</v>
      </c>
      <c r="P79" s="343">
        <f>COUNTIF(C60:C73,"〇")</f>
        <v>0</v>
      </c>
      <c r="Q79" s="342" t="s">
        <v>438</v>
      </c>
      <c r="R79" s="343">
        <f>COUNTIF(C60:C73,"×")</f>
        <v>0</v>
      </c>
      <c r="S79" s="342" t="s">
        <v>148</v>
      </c>
      <c r="T79" s="361">
        <f>IF(P79+R79=0,0,ROUND(P79/(P79+R79),3))</f>
        <v>0</v>
      </c>
      <c r="U79" s="342">
        <f>IF(T79="","",ROUND(T79*100,1))</f>
        <v>0</v>
      </c>
      <c r="V79" s="345" t="str">
        <f>IF(U79&lt;60,"d",IF(OR((P79+R79)=2,U79&lt;80),"c",IF(U79&lt;90,"b","a")))</f>
        <v>d</v>
      </c>
    </row>
    <row r="80" spans="1:22" ht="9.75" customHeight="1">
      <c r="A80" s="347"/>
      <c r="B80" s="347"/>
      <c r="C80" s="340" t="str">
        <f>"評価値＝(　"&amp;TEXT(ROUND(U79,1),"0")&amp;"　）％=（　"&amp;TEXT(P79,0)&amp;"　)該当項目数／(　"&amp;TEXT(P79+R79,0)&amp;"　)評価対象項目数"</f>
        <v>評価値＝(　0　）％=（　0　)該当項目数／(　0　)評価対象項目数</v>
      </c>
      <c r="D80" s="340"/>
      <c r="G80" s="339"/>
      <c r="H80" s="339"/>
      <c r="I80" s="339"/>
      <c r="J80" s="339"/>
      <c r="K80" s="339"/>
      <c r="L80" s="356"/>
      <c r="M80" s="353"/>
      <c r="N80" s="339"/>
      <c r="O80" s="339"/>
      <c r="P80" s="339"/>
      <c r="Q80" s="339"/>
      <c r="R80" s="339"/>
      <c r="S80" s="339"/>
      <c r="T80" s="339"/>
    </row>
    <row r="81" spans="1:20" ht="9.75" customHeight="1">
      <c r="A81" s="347"/>
      <c r="B81" s="364" t="s">
        <v>235</v>
      </c>
      <c r="C81" s="704" t="s">
        <v>131</v>
      </c>
      <c r="D81" s="704"/>
      <c r="E81" s="704"/>
      <c r="F81" s="700" t="s">
        <v>132</v>
      </c>
      <c r="G81" s="703"/>
      <c r="H81" s="700" t="s">
        <v>133</v>
      </c>
      <c r="I81" s="703"/>
      <c r="J81" s="700" t="s">
        <v>134</v>
      </c>
      <c r="K81" s="703"/>
      <c r="L81" s="372"/>
      <c r="M81" s="373" t="s">
        <v>135</v>
      </c>
      <c r="N81" s="339"/>
      <c r="O81" s="339"/>
      <c r="P81" s="339"/>
      <c r="Q81" s="339"/>
      <c r="R81" s="339"/>
      <c r="S81" s="339"/>
      <c r="T81" s="339"/>
    </row>
    <row r="82" spans="1:20" ht="9.75" customHeight="1">
      <c r="A82" s="347"/>
      <c r="B82" s="347"/>
      <c r="C82" s="705" t="s">
        <v>466</v>
      </c>
      <c r="D82" s="705"/>
      <c r="E82" s="705"/>
      <c r="F82" s="706" t="s">
        <v>467</v>
      </c>
      <c r="G82" s="707"/>
      <c r="H82" s="700" t="s">
        <v>238</v>
      </c>
      <c r="I82" s="703"/>
      <c r="J82" s="700" t="s">
        <v>468</v>
      </c>
      <c r="K82" s="703"/>
      <c r="L82" s="374"/>
      <c r="M82" s="375" t="s">
        <v>469</v>
      </c>
      <c r="N82" s="339"/>
      <c r="O82" s="339"/>
      <c r="P82" s="339"/>
      <c r="Q82" s="339"/>
      <c r="R82" s="339"/>
      <c r="S82" s="339"/>
      <c r="T82" s="339"/>
    </row>
    <row r="83" spans="1:20" ht="9.75" customHeight="1">
      <c r="A83" s="347"/>
      <c r="B83" s="347"/>
      <c r="C83" s="340" t="s">
        <v>392</v>
      </c>
      <c r="D83" s="340"/>
      <c r="G83" s="339"/>
      <c r="H83" s="339"/>
      <c r="I83" s="339"/>
      <c r="J83" s="339"/>
      <c r="K83" s="339"/>
      <c r="L83" s="356"/>
      <c r="M83" s="365"/>
      <c r="N83" s="342"/>
      <c r="O83" s="342"/>
      <c r="P83" s="343" t="s">
        <v>124</v>
      </c>
      <c r="Q83" s="343" t="s">
        <v>125</v>
      </c>
      <c r="R83" s="343" t="s">
        <v>126</v>
      </c>
      <c r="S83" s="343" t="s">
        <v>127</v>
      </c>
      <c r="T83" s="343" t="s">
        <v>128</v>
      </c>
    </row>
    <row r="84" spans="1:20" ht="9.75" customHeight="1">
      <c r="A84" s="347"/>
      <c r="B84" s="347"/>
      <c r="C84" s="351" t="s">
        <v>94</v>
      </c>
      <c r="D84" s="482" t="s">
        <v>672</v>
      </c>
      <c r="E84" s="482"/>
      <c r="F84" s="340"/>
      <c r="G84" s="339"/>
      <c r="H84" s="339"/>
      <c r="I84" s="339"/>
      <c r="J84" s="339"/>
      <c r="K84" s="339"/>
      <c r="L84" s="356"/>
      <c r="M84" s="365"/>
      <c r="N84" s="342"/>
      <c r="O84" s="345" t="str">
        <f>IF(L86="〇","e",IF(L96="〇","d",V99))</f>
        <v>d</v>
      </c>
      <c r="P84" s="345" t="str">
        <f>IF($O84=P83,"〇","")</f>
        <v/>
      </c>
      <c r="Q84" s="345" t="str">
        <f t="shared" ref="Q84:T84" si="3">IF($O84=Q83,"〇","")</f>
        <v/>
      </c>
      <c r="R84" s="345" t="str">
        <f t="shared" si="3"/>
        <v/>
      </c>
      <c r="S84" s="345" t="str">
        <f t="shared" si="3"/>
        <v>〇</v>
      </c>
      <c r="T84" s="345" t="str">
        <f t="shared" si="3"/>
        <v/>
      </c>
    </row>
    <row r="85" spans="1:20" ht="9.75" customHeight="1">
      <c r="A85" s="347"/>
      <c r="B85" s="347"/>
      <c r="C85" s="351" t="s">
        <v>94</v>
      </c>
      <c r="D85" s="482" t="s">
        <v>673</v>
      </c>
      <c r="E85" s="482"/>
      <c r="F85" s="340"/>
      <c r="G85" s="339"/>
      <c r="H85" s="339"/>
      <c r="I85" s="339"/>
      <c r="J85" s="339"/>
      <c r="K85" s="339"/>
      <c r="L85" s="356"/>
      <c r="M85" s="353"/>
      <c r="N85" s="339"/>
      <c r="O85" s="339"/>
      <c r="P85" s="339"/>
      <c r="Q85" s="339"/>
      <c r="R85" s="339"/>
      <c r="S85" s="339"/>
      <c r="T85" s="339"/>
    </row>
    <row r="86" spans="1:20" ht="9.75" customHeight="1">
      <c r="A86" s="347"/>
      <c r="B86" s="347"/>
      <c r="C86" s="351" t="s">
        <v>94</v>
      </c>
      <c r="D86" s="711" t="s">
        <v>674</v>
      </c>
      <c r="E86" s="711"/>
      <c r="F86" s="711"/>
      <c r="G86" s="711"/>
      <c r="H86" s="711"/>
      <c r="I86" s="711"/>
      <c r="J86" s="711"/>
      <c r="K86" s="712"/>
      <c r="L86" s="351" t="s">
        <v>94</v>
      </c>
      <c r="M86" s="698" t="s">
        <v>570</v>
      </c>
      <c r="N86" s="339"/>
      <c r="O86" s="339"/>
      <c r="P86" s="339"/>
      <c r="Q86" s="339"/>
      <c r="R86" s="339"/>
      <c r="S86" s="339"/>
      <c r="T86" s="339"/>
    </row>
    <row r="87" spans="1:20" ht="9.75" customHeight="1">
      <c r="A87" s="347"/>
      <c r="B87" s="347"/>
      <c r="C87" s="351" t="s">
        <v>94</v>
      </c>
      <c r="D87" s="482" t="s">
        <v>675</v>
      </c>
      <c r="E87" s="482"/>
      <c r="F87" s="340"/>
      <c r="G87" s="339"/>
      <c r="H87" s="339"/>
      <c r="I87" s="339"/>
      <c r="J87" s="339"/>
      <c r="K87" s="339"/>
      <c r="L87" s="356"/>
      <c r="M87" s="699"/>
      <c r="N87" s="339"/>
      <c r="O87" s="339"/>
      <c r="P87" s="339"/>
      <c r="Q87" s="339"/>
      <c r="R87" s="339"/>
      <c r="S87" s="339"/>
      <c r="T87" s="339"/>
    </row>
    <row r="88" spans="1:20" ht="9.75" customHeight="1">
      <c r="A88" s="347"/>
      <c r="B88" s="347"/>
      <c r="C88" s="351" t="s">
        <v>94</v>
      </c>
      <c r="D88" s="491" t="s">
        <v>782</v>
      </c>
      <c r="E88" s="482"/>
      <c r="F88" s="340"/>
      <c r="G88" s="339"/>
      <c r="H88" s="339"/>
      <c r="I88" s="339"/>
      <c r="J88" s="339"/>
      <c r="K88" s="339"/>
      <c r="L88" s="356"/>
      <c r="M88" s="699"/>
      <c r="N88" s="339"/>
      <c r="O88" s="339"/>
      <c r="P88" s="339"/>
      <c r="Q88" s="339"/>
      <c r="R88" s="339"/>
      <c r="S88" s="339"/>
      <c r="T88" s="339"/>
    </row>
    <row r="89" spans="1:20" ht="9.75" customHeight="1">
      <c r="A89" s="347"/>
      <c r="B89" s="347"/>
      <c r="C89" s="351" t="s">
        <v>94</v>
      </c>
      <c r="D89" s="482" t="s">
        <v>676</v>
      </c>
      <c r="E89" s="482"/>
      <c r="F89" s="340"/>
      <c r="G89" s="339"/>
      <c r="H89" s="339"/>
      <c r="I89" s="339"/>
      <c r="J89" s="339"/>
      <c r="K89" s="339"/>
      <c r="L89" s="356"/>
      <c r="M89" s="699"/>
      <c r="N89" s="339"/>
      <c r="O89" s="339"/>
      <c r="P89" s="339"/>
      <c r="Q89" s="339"/>
      <c r="R89" s="339"/>
      <c r="S89" s="339"/>
      <c r="T89" s="339"/>
    </row>
    <row r="90" spans="1:20" ht="9.75" customHeight="1">
      <c r="A90" s="347"/>
      <c r="B90" s="347"/>
      <c r="C90" s="351" t="s">
        <v>94</v>
      </c>
      <c r="D90" s="482" t="s">
        <v>677</v>
      </c>
      <c r="E90" s="482"/>
      <c r="F90" s="340"/>
      <c r="G90" s="339"/>
      <c r="H90" s="339"/>
      <c r="I90" s="339"/>
      <c r="J90" s="339"/>
      <c r="K90" s="339"/>
      <c r="L90" s="356"/>
      <c r="M90" s="699"/>
      <c r="N90" s="339"/>
      <c r="O90" s="339"/>
      <c r="P90" s="339"/>
      <c r="Q90" s="339"/>
      <c r="R90" s="339"/>
      <c r="S90" s="339"/>
      <c r="T90" s="339"/>
    </row>
    <row r="91" spans="1:20" ht="9.75" customHeight="1">
      <c r="A91" s="347"/>
      <c r="B91" s="347"/>
      <c r="C91" s="340"/>
      <c r="D91" s="340"/>
      <c r="E91" s="340"/>
      <c r="F91" s="340"/>
      <c r="G91" s="339"/>
      <c r="H91" s="339"/>
      <c r="I91" s="339"/>
      <c r="J91" s="339"/>
      <c r="K91" s="339"/>
      <c r="L91" s="356"/>
      <c r="M91" s="699"/>
      <c r="N91" s="339"/>
      <c r="O91" s="339"/>
      <c r="P91" s="339"/>
      <c r="Q91" s="339"/>
      <c r="R91" s="339"/>
      <c r="S91" s="339"/>
      <c r="T91" s="339"/>
    </row>
    <row r="92" spans="1:20" ht="9.75" customHeight="1">
      <c r="A92" s="347"/>
      <c r="B92" s="347"/>
      <c r="C92" s="340"/>
      <c r="D92" s="340"/>
      <c r="E92" s="340"/>
      <c r="F92" s="340"/>
      <c r="G92" s="339"/>
      <c r="H92" s="339"/>
      <c r="I92" s="339"/>
      <c r="J92" s="339"/>
      <c r="K92" s="339"/>
      <c r="L92" s="356"/>
      <c r="M92" s="353"/>
      <c r="N92" s="339"/>
      <c r="O92" s="339"/>
      <c r="P92" s="339"/>
      <c r="Q92" s="339"/>
      <c r="R92" s="339"/>
      <c r="S92" s="339"/>
      <c r="T92" s="339"/>
    </row>
    <row r="93" spans="1:20" ht="9.75" customHeight="1">
      <c r="A93" s="347"/>
      <c r="B93" s="347"/>
      <c r="C93" s="340"/>
      <c r="D93" s="340"/>
      <c r="E93" s="340"/>
      <c r="F93" s="340"/>
      <c r="G93" s="339"/>
      <c r="H93" s="339"/>
      <c r="I93" s="339"/>
      <c r="J93" s="339"/>
      <c r="K93" s="339"/>
      <c r="L93" s="356"/>
      <c r="M93" s="368" t="s">
        <v>470</v>
      </c>
      <c r="N93" s="339"/>
      <c r="O93" s="339"/>
      <c r="P93" s="339"/>
      <c r="Q93" s="339"/>
      <c r="R93" s="339"/>
      <c r="S93" s="339"/>
      <c r="T93" s="339"/>
    </row>
    <row r="94" spans="1:20" ht="9.75" customHeight="1">
      <c r="A94" s="347"/>
      <c r="B94" s="347"/>
      <c r="C94" s="340" t="s">
        <v>436</v>
      </c>
      <c r="D94" s="340"/>
      <c r="G94" s="339"/>
      <c r="H94" s="339"/>
      <c r="I94" s="339"/>
      <c r="J94" s="339"/>
      <c r="K94" s="339"/>
      <c r="L94" s="356"/>
      <c r="M94" s="353"/>
      <c r="N94" s="339"/>
      <c r="O94" s="339"/>
      <c r="P94" s="339"/>
      <c r="Q94" s="339"/>
      <c r="R94" s="339"/>
      <c r="S94" s="339"/>
      <c r="T94" s="339"/>
    </row>
    <row r="95" spans="1:20" ht="9.75" customHeight="1">
      <c r="A95" s="347"/>
      <c r="B95" s="347"/>
      <c r="C95" s="340" t="s">
        <v>439</v>
      </c>
      <c r="D95" s="340"/>
      <c r="G95" s="339"/>
      <c r="H95" s="339"/>
      <c r="I95" s="339"/>
      <c r="J95" s="339"/>
      <c r="K95" s="339"/>
      <c r="L95" s="356"/>
      <c r="M95" s="353"/>
      <c r="N95" s="339"/>
      <c r="O95" s="339"/>
      <c r="P95" s="339"/>
      <c r="Q95" s="339"/>
      <c r="R95" s="339"/>
      <c r="S95" s="339"/>
      <c r="T95" s="339"/>
    </row>
    <row r="96" spans="1:20" ht="9.75" customHeight="1">
      <c r="A96" s="347"/>
      <c r="B96" s="347"/>
      <c r="C96" s="340" t="s">
        <v>441</v>
      </c>
      <c r="D96" s="340"/>
      <c r="G96" s="339"/>
      <c r="H96" s="339"/>
      <c r="I96" s="339"/>
      <c r="J96" s="339"/>
      <c r="K96" s="339"/>
      <c r="L96" s="351" t="s">
        <v>94</v>
      </c>
      <c r="M96" s="698" t="s">
        <v>571</v>
      </c>
      <c r="N96" s="339"/>
      <c r="O96" s="339"/>
      <c r="P96" s="339"/>
      <c r="Q96" s="339"/>
      <c r="R96" s="339"/>
      <c r="S96" s="339"/>
      <c r="T96" s="339"/>
    </row>
    <row r="97" spans="1:22" ht="9.75" customHeight="1">
      <c r="A97" s="347"/>
      <c r="B97" s="347"/>
      <c r="C97" s="340" t="s">
        <v>443</v>
      </c>
      <c r="D97" s="340"/>
      <c r="G97" s="339"/>
      <c r="H97" s="339"/>
      <c r="I97" s="339"/>
      <c r="J97" s="339"/>
      <c r="K97" s="339"/>
      <c r="L97" s="356"/>
      <c r="M97" s="699"/>
      <c r="N97" s="339"/>
      <c r="O97" s="339"/>
      <c r="P97" s="339"/>
      <c r="Q97" s="339"/>
      <c r="R97" s="339"/>
      <c r="S97" s="339"/>
      <c r="T97" s="339"/>
    </row>
    <row r="98" spans="1:22" ht="9.75" customHeight="1">
      <c r="A98" s="347"/>
      <c r="B98" s="347"/>
      <c r="C98" s="340" t="s">
        <v>445</v>
      </c>
      <c r="D98" s="340"/>
      <c r="G98" s="339"/>
      <c r="H98" s="339"/>
      <c r="I98" s="339"/>
      <c r="J98" s="339"/>
      <c r="K98" s="339"/>
      <c r="L98" s="356"/>
      <c r="M98" s="699"/>
      <c r="N98" s="339"/>
      <c r="O98" s="342" t="str">
        <f>B81</f>
        <v>Ⅱ.工程管理</v>
      </c>
      <c r="P98" s="342"/>
      <c r="Q98" s="342"/>
      <c r="R98" s="342"/>
      <c r="S98" s="342"/>
      <c r="T98" s="342"/>
      <c r="U98" s="343" t="s">
        <v>183</v>
      </c>
      <c r="V98" s="342"/>
    </row>
    <row r="99" spans="1:22" ht="9.75" customHeight="1">
      <c r="A99" s="347"/>
      <c r="B99" s="347"/>
      <c r="C99" s="340"/>
      <c r="D99" s="340"/>
      <c r="G99" s="339"/>
      <c r="H99" s="339"/>
      <c r="I99" s="339"/>
      <c r="J99" s="339"/>
      <c r="K99" s="339"/>
      <c r="L99" s="356"/>
      <c r="M99" s="699"/>
      <c r="N99" s="339"/>
      <c r="O99" s="342" t="s">
        <v>437</v>
      </c>
      <c r="P99" s="343">
        <f>COUNTIF(C84:C90,"〇")</f>
        <v>0</v>
      </c>
      <c r="Q99" s="342" t="s">
        <v>438</v>
      </c>
      <c r="R99" s="343">
        <f>COUNTIF(C84:C90,"×")</f>
        <v>0</v>
      </c>
      <c r="S99" s="342" t="s">
        <v>148</v>
      </c>
      <c r="T99" s="361">
        <f>IF(P99+R99=0,0,ROUND(P99/(P99+R99),3))</f>
        <v>0</v>
      </c>
      <c r="U99" s="342">
        <f>IF(T99="","",ROUND(T99*100,1))</f>
        <v>0</v>
      </c>
      <c r="V99" s="345" t="str">
        <f>IF(U99&lt;60,"d",IF(OR((P99+R99)=2,U99&lt;80),"c",IF(U99&lt;90,"b","a")))</f>
        <v>d</v>
      </c>
    </row>
    <row r="100" spans="1:22" ht="9.75" customHeight="1">
      <c r="A100" s="347"/>
      <c r="B100" s="347"/>
      <c r="C100" s="340" t="str">
        <f>"評価値＝(　"&amp;TEXT(ROUND(U99,1),"0")&amp;"　）％=（　"&amp;TEXT(P99,0)&amp;"　)該当項目数／(　"&amp;TEXT(P99+R99,0)&amp;"　)評価対象項目数"</f>
        <v>評価値＝(　0　）％=（　0　)該当項目数／(　0　)評価対象項目数</v>
      </c>
      <c r="D100" s="340"/>
      <c r="G100" s="339"/>
      <c r="H100" s="339"/>
      <c r="I100" s="339"/>
      <c r="J100" s="339"/>
      <c r="K100" s="339"/>
      <c r="L100" s="356"/>
      <c r="M100" s="699"/>
      <c r="N100" s="339"/>
      <c r="O100" s="339"/>
      <c r="P100" s="339"/>
      <c r="Q100" s="339"/>
      <c r="R100" s="339"/>
      <c r="S100" s="339"/>
      <c r="T100" s="339"/>
    </row>
    <row r="101" spans="1:22" ht="9.75" customHeight="1">
      <c r="A101" s="347"/>
      <c r="B101" s="347"/>
      <c r="C101" s="340"/>
      <c r="D101" s="340"/>
      <c r="E101" s="340"/>
      <c r="F101" s="340"/>
      <c r="G101" s="339"/>
      <c r="H101" s="339"/>
      <c r="I101" s="339"/>
      <c r="J101" s="339"/>
      <c r="K101" s="339"/>
      <c r="L101" s="356"/>
      <c r="M101" s="353"/>
      <c r="N101" s="339"/>
      <c r="O101" s="339"/>
      <c r="P101" s="339"/>
      <c r="Q101" s="339"/>
      <c r="R101" s="339"/>
      <c r="S101" s="339"/>
      <c r="T101" s="339"/>
    </row>
    <row r="102" spans="1:22" ht="9.75" customHeight="1">
      <c r="A102" s="347"/>
      <c r="B102" s="347"/>
      <c r="C102" s="340"/>
      <c r="D102" s="340"/>
      <c r="E102" s="340"/>
      <c r="F102" s="340"/>
      <c r="G102" s="339"/>
      <c r="H102" s="339"/>
      <c r="I102" s="339"/>
      <c r="J102" s="339"/>
      <c r="K102" s="339"/>
      <c r="L102" s="356"/>
      <c r="M102" s="368" t="s">
        <v>471</v>
      </c>
      <c r="N102" s="339"/>
      <c r="O102" s="339"/>
      <c r="P102" s="339"/>
      <c r="Q102" s="339"/>
      <c r="R102" s="339"/>
      <c r="S102" s="339"/>
      <c r="T102" s="339"/>
    </row>
    <row r="103" spans="1:22" ht="9.75" customHeight="1">
      <c r="A103" s="347"/>
      <c r="B103" s="347"/>
      <c r="C103" s="340"/>
      <c r="D103" s="340"/>
      <c r="E103" s="340"/>
      <c r="F103" s="340"/>
      <c r="G103" s="339"/>
      <c r="H103" s="339"/>
      <c r="I103" s="339"/>
      <c r="J103" s="339"/>
      <c r="K103" s="339"/>
      <c r="L103" s="356"/>
      <c r="M103" s="353"/>
      <c r="N103" s="339"/>
      <c r="O103" s="339"/>
      <c r="P103" s="339"/>
      <c r="Q103" s="339"/>
      <c r="R103" s="339"/>
      <c r="S103" s="339"/>
      <c r="T103" s="339"/>
    </row>
    <row r="104" spans="1:22" ht="9.75" customHeight="1">
      <c r="A104" s="347"/>
      <c r="B104" s="347"/>
      <c r="C104" s="340"/>
      <c r="D104" s="340"/>
      <c r="E104" s="340"/>
      <c r="F104" s="340"/>
      <c r="G104" s="339"/>
      <c r="H104" s="339"/>
      <c r="I104" s="339"/>
      <c r="J104" s="339"/>
      <c r="K104" s="339"/>
      <c r="L104" s="356"/>
      <c r="M104" s="353"/>
      <c r="N104" s="339"/>
      <c r="O104" s="339"/>
      <c r="P104" s="339"/>
      <c r="Q104" s="339"/>
      <c r="R104" s="339"/>
      <c r="S104" s="339"/>
      <c r="T104" s="339"/>
    </row>
    <row r="105" spans="1:22" ht="9.75" customHeight="1">
      <c r="A105" s="347"/>
      <c r="B105" s="347"/>
      <c r="C105" s="340"/>
      <c r="D105" s="340"/>
      <c r="E105" s="340"/>
      <c r="F105" s="340"/>
      <c r="G105" s="339"/>
      <c r="H105" s="339"/>
      <c r="I105" s="339"/>
      <c r="J105" s="339"/>
      <c r="K105" s="339"/>
      <c r="L105" s="356"/>
      <c r="M105" s="353"/>
      <c r="N105" s="339"/>
      <c r="O105" s="339"/>
      <c r="P105" s="339"/>
      <c r="Q105" s="339"/>
      <c r="R105" s="339"/>
      <c r="S105" s="339"/>
      <c r="T105" s="339"/>
    </row>
    <row r="106" spans="1:22" ht="9.75" customHeight="1">
      <c r="A106" s="347"/>
      <c r="B106" s="347"/>
      <c r="C106" s="340"/>
      <c r="D106" s="340"/>
      <c r="E106" s="340"/>
      <c r="F106" s="340"/>
      <c r="G106" s="339"/>
      <c r="H106" s="339"/>
      <c r="I106" s="339"/>
      <c r="J106" s="339"/>
      <c r="K106" s="339"/>
      <c r="L106" s="356"/>
      <c r="M106" s="353"/>
      <c r="N106" s="339"/>
      <c r="O106" s="339"/>
      <c r="P106" s="339"/>
      <c r="Q106" s="339"/>
      <c r="R106" s="339"/>
      <c r="S106" s="339"/>
      <c r="T106" s="339"/>
    </row>
    <row r="107" spans="1:22" ht="9.75" customHeight="1">
      <c r="A107" s="347"/>
      <c r="B107" s="347"/>
      <c r="C107" s="340"/>
      <c r="D107" s="340"/>
      <c r="E107" s="340"/>
      <c r="F107" s="340"/>
      <c r="G107" s="339"/>
      <c r="H107" s="339"/>
      <c r="I107" s="339"/>
      <c r="J107" s="339"/>
      <c r="K107" s="339"/>
      <c r="L107" s="356"/>
      <c r="M107" s="353"/>
      <c r="N107" s="339"/>
      <c r="O107" s="339"/>
      <c r="P107" s="339"/>
      <c r="Q107" s="339"/>
      <c r="R107" s="339"/>
      <c r="S107" s="339"/>
      <c r="T107" s="339"/>
    </row>
    <row r="108" spans="1:22" ht="9.75" customHeight="1">
      <c r="A108" s="369"/>
      <c r="B108" s="347"/>
      <c r="C108" s="340"/>
      <c r="D108" s="340"/>
      <c r="E108" s="340"/>
      <c r="F108" s="340"/>
      <c r="G108" s="339"/>
      <c r="H108" s="339"/>
      <c r="I108" s="339"/>
      <c r="J108" s="339"/>
      <c r="K108" s="339"/>
      <c r="L108" s="356"/>
      <c r="M108" s="353"/>
      <c r="N108" s="339"/>
      <c r="O108" s="339"/>
      <c r="P108" s="339"/>
      <c r="Q108" s="339"/>
      <c r="R108" s="339"/>
      <c r="S108" s="339"/>
      <c r="T108" s="339"/>
    </row>
    <row r="109" spans="1:22" ht="9.75" customHeight="1">
      <c r="A109" s="348"/>
      <c r="B109" s="348"/>
      <c r="C109" s="348"/>
      <c r="D109" s="348"/>
      <c r="E109" s="348"/>
      <c r="F109" s="348"/>
      <c r="G109" s="348"/>
      <c r="H109" s="348"/>
      <c r="I109" s="348"/>
      <c r="J109" s="348"/>
      <c r="K109" s="348"/>
      <c r="L109" s="348"/>
      <c r="M109" s="348"/>
      <c r="N109" s="339"/>
      <c r="O109" s="339"/>
      <c r="P109" s="339"/>
      <c r="Q109" s="339"/>
      <c r="R109" s="339"/>
      <c r="S109" s="339"/>
      <c r="T109" s="339"/>
    </row>
    <row r="110" spans="1:22" ht="9.75" customHeight="1">
      <c r="A110" s="363" t="s">
        <v>472</v>
      </c>
      <c r="B110" s="363"/>
      <c r="C110" s="363"/>
      <c r="D110" s="363"/>
      <c r="E110" s="363"/>
      <c r="F110" s="363"/>
      <c r="G110" s="363"/>
      <c r="H110" s="363"/>
      <c r="I110" s="363"/>
      <c r="J110" s="363"/>
      <c r="K110" s="363"/>
      <c r="L110" s="363"/>
      <c r="M110" s="371"/>
      <c r="N110" s="339"/>
      <c r="O110" s="339"/>
      <c r="P110" s="339"/>
      <c r="Q110" s="339"/>
      <c r="R110" s="339"/>
      <c r="S110" s="339"/>
      <c r="T110" s="339"/>
    </row>
    <row r="111" spans="1:22" ht="9.75" customHeight="1">
      <c r="A111" s="344" t="s">
        <v>129</v>
      </c>
      <c r="B111" s="344" t="s">
        <v>130</v>
      </c>
      <c r="C111" s="704" t="s">
        <v>131</v>
      </c>
      <c r="D111" s="704"/>
      <c r="E111" s="704"/>
      <c r="F111" s="700" t="s">
        <v>132</v>
      </c>
      <c r="G111" s="703"/>
      <c r="H111" s="700" t="s">
        <v>133</v>
      </c>
      <c r="I111" s="703"/>
      <c r="J111" s="700" t="s">
        <v>134</v>
      </c>
      <c r="K111" s="703"/>
      <c r="L111" s="700" t="s">
        <v>135</v>
      </c>
      <c r="M111" s="703"/>
      <c r="N111" s="339"/>
      <c r="O111" s="339"/>
      <c r="P111" s="339"/>
      <c r="Q111" s="339"/>
      <c r="R111" s="339"/>
      <c r="S111" s="339"/>
      <c r="T111" s="339"/>
    </row>
    <row r="112" spans="1:22" ht="9.75" customHeight="1">
      <c r="A112" s="347" t="s">
        <v>136</v>
      </c>
      <c r="B112" s="347" t="s">
        <v>268</v>
      </c>
      <c r="C112" s="705" t="s">
        <v>473</v>
      </c>
      <c r="D112" s="705"/>
      <c r="E112" s="705"/>
      <c r="F112" s="706" t="s">
        <v>474</v>
      </c>
      <c r="G112" s="707"/>
      <c r="H112" s="700" t="s">
        <v>238</v>
      </c>
      <c r="I112" s="703"/>
      <c r="J112" s="700" t="s">
        <v>475</v>
      </c>
      <c r="K112" s="703"/>
      <c r="L112" s="700" t="s">
        <v>476</v>
      </c>
      <c r="M112" s="703"/>
      <c r="N112" s="339"/>
      <c r="O112" s="339"/>
      <c r="P112" s="339"/>
      <c r="Q112" s="339"/>
      <c r="R112" s="339"/>
      <c r="S112" s="339"/>
      <c r="T112" s="339"/>
    </row>
    <row r="113" spans="1:20" ht="9.75" customHeight="1">
      <c r="A113" s="347"/>
      <c r="B113" s="347"/>
      <c r="C113" s="340" t="s">
        <v>392</v>
      </c>
      <c r="D113" s="340"/>
      <c r="G113" s="339"/>
      <c r="H113" s="339"/>
      <c r="I113" s="339"/>
      <c r="J113" s="339"/>
      <c r="K113" s="339"/>
      <c r="L113" s="351" t="s">
        <v>94</v>
      </c>
      <c r="M113" s="709" t="s">
        <v>572</v>
      </c>
      <c r="N113" s="342"/>
      <c r="O113" s="342"/>
      <c r="P113" s="343" t="s">
        <v>124</v>
      </c>
      <c r="Q113" s="343" t="s">
        <v>125</v>
      </c>
      <c r="R113" s="343" t="s">
        <v>126</v>
      </c>
      <c r="S113" s="343" t="s">
        <v>127</v>
      </c>
      <c r="T113" s="343" t="s">
        <v>128</v>
      </c>
    </row>
    <row r="114" spans="1:20" ht="9.75" customHeight="1">
      <c r="A114" s="347"/>
      <c r="B114" s="347"/>
      <c r="C114" s="351" t="s">
        <v>94</v>
      </c>
      <c r="D114" s="482" t="s">
        <v>678</v>
      </c>
      <c r="E114" s="482"/>
      <c r="F114" s="340"/>
      <c r="G114" s="339"/>
      <c r="H114" s="339"/>
      <c r="I114" s="339"/>
      <c r="J114" s="339"/>
      <c r="K114" s="339"/>
      <c r="L114" s="356"/>
      <c r="M114" s="699"/>
      <c r="N114" s="342"/>
      <c r="O114" s="345" t="str">
        <f>IF(L113="〇","e",IF(L121="〇","d",IF(AND(L130="〇",V133="a"),"b",V133)))</f>
        <v>d</v>
      </c>
      <c r="P114" s="345" t="str">
        <f>IF($O114=P113,"〇","")</f>
        <v/>
      </c>
      <c r="Q114" s="345" t="str">
        <f t="shared" ref="Q114:T114" si="4">IF($O114=Q113,"〇","")</f>
        <v/>
      </c>
      <c r="R114" s="345" t="str">
        <f t="shared" si="4"/>
        <v/>
      </c>
      <c r="S114" s="345" t="str">
        <f t="shared" si="4"/>
        <v>〇</v>
      </c>
      <c r="T114" s="345" t="str">
        <f t="shared" si="4"/>
        <v/>
      </c>
    </row>
    <row r="115" spans="1:20" ht="9.75" customHeight="1">
      <c r="A115" s="347"/>
      <c r="B115" s="347"/>
      <c r="C115" s="351" t="s">
        <v>94</v>
      </c>
      <c r="D115" s="482" t="s">
        <v>679</v>
      </c>
      <c r="E115" s="482"/>
      <c r="F115" s="340"/>
      <c r="G115" s="339"/>
      <c r="H115" s="339"/>
      <c r="I115" s="339"/>
      <c r="J115" s="339"/>
      <c r="K115" s="339"/>
      <c r="L115" s="356"/>
      <c r="M115" s="699"/>
      <c r="N115" s="339"/>
      <c r="O115" s="339"/>
      <c r="P115" s="339"/>
      <c r="Q115" s="339"/>
      <c r="R115" s="339"/>
      <c r="S115" s="339"/>
      <c r="T115" s="339"/>
    </row>
    <row r="116" spans="1:20" ht="9.75" customHeight="1">
      <c r="A116" s="347"/>
      <c r="B116" s="347"/>
      <c r="C116" s="351" t="s">
        <v>94</v>
      </c>
      <c r="D116" s="482" t="s">
        <v>680</v>
      </c>
      <c r="E116" s="482"/>
      <c r="F116" s="340"/>
      <c r="G116" s="339"/>
      <c r="H116" s="339"/>
      <c r="I116" s="339"/>
      <c r="J116" s="339"/>
      <c r="K116" s="339"/>
      <c r="L116" s="356"/>
      <c r="M116" s="699"/>
      <c r="N116" s="339"/>
      <c r="O116" s="339"/>
      <c r="P116" s="339"/>
      <c r="Q116" s="339"/>
      <c r="R116" s="339"/>
      <c r="S116" s="339"/>
      <c r="T116" s="339"/>
    </row>
    <row r="117" spans="1:20" ht="9.75" customHeight="1">
      <c r="A117" s="347"/>
      <c r="B117" s="347"/>
      <c r="C117" s="351" t="s">
        <v>94</v>
      </c>
      <c r="D117" s="482" t="s">
        <v>681</v>
      </c>
      <c r="E117" s="482"/>
      <c r="F117" s="340"/>
      <c r="G117" s="339"/>
      <c r="H117" s="339"/>
      <c r="I117" s="339"/>
      <c r="J117" s="339"/>
      <c r="K117" s="339"/>
      <c r="L117" s="356"/>
      <c r="M117" s="699"/>
      <c r="N117" s="339"/>
      <c r="O117" s="339"/>
      <c r="P117" s="339"/>
      <c r="Q117" s="339"/>
      <c r="R117" s="339"/>
      <c r="S117" s="339"/>
      <c r="T117" s="339"/>
    </row>
    <row r="118" spans="1:20" ht="9.75" customHeight="1">
      <c r="A118" s="347"/>
      <c r="B118" s="347"/>
      <c r="C118" s="351" t="s">
        <v>94</v>
      </c>
      <c r="D118" s="482" t="s">
        <v>682</v>
      </c>
      <c r="E118" s="482"/>
      <c r="F118" s="340"/>
      <c r="G118" s="339"/>
      <c r="H118" s="339"/>
      <c r="I118" s="339"/>
      <c r="J118" s="339"/>
      <c r="K118" s="339"/>
      <c r="L118" s="356"/>
      <c r="M118" s="365"/>
      <c r="N118" s="339"/>
      <c r="O118" s="339"/>
      <c r="P118" s="339"/>
      <c r="Q118" s="339"/>
      <c r="R118" s="339"/>
      <c r="S118" s="339"/>
      <c r="T118" s="339"/>
    </row>
    <row r="119" spans="1:20" ht="9.75" customHeight="1">
      <c r="A119" s="347"/>
      <c r="B119" s="347"/>
      <c r="C119" s="351" t="s">
        <v>94</v>
      </c>
      <c r="D119" s="482" t="s">
        <v>683</v>
      </c>
      <c r="E119" s="482"/>
      <c r="F119" s="340"/>
      <c r="G119" s="339"/>
      <c r="H119" s="339"/>
      <c r="I119" s="339"/>
      <c r="J119" s="339"/>
      <c r="K119" s="339"/>
      <c r="L119" s="356"/>
      <c r="M119" s="368" t="s">
        <v>477</v>
      </c>
      <c r="N119" s="339"/>
      <c r="O119" s="339"/>
      <c r="P119" s="339"/>
      <c r="Q119" s="339"/>
      <c r="R119" s="339"/>
      <c r="S119" s="339"/>
      <c r="T119" s="339"/>
    </row>
    <row r="120" spans="1:20" ht="9.75" customHeight="1">
      <c r="A120" s="347"/>
      <c r="B120" s="347"/>
      <c r="C120" s="351" t="s">
        <v>94</v>
      </c>
      <c r="D120" s="482" t="s">
        <v>684</v>
      </c>
      <c r="E120" s="482"/>
      <c r="F120" s="340"/>
      <c r="G120" s="339"/>
      <c r="H120" s="339"/>
      <c r="I120" s="339"/>
      <c r="J120" s="339"/>
      <c r="K120" s="339"/>
      <c r="L120" s="356"/>
      <c r="M120" s="365"/>
      <c r="N120" s="339"/>
      <c r="O120" s="339"/>
      <c r="P120" s="339"/>
      <c r="Q120" s="339"/>
      <c r="R120" s="339"/>
      <c r="S120" s="339"/>
      <c r="T120" s="339"/>
    </row>
    <row r="121" spans="1:20" ht="9.75" customHeight="1">
      <c r="A121" s="347"/>
      <c r="B121" s="347"/>
      <c r="C121" s="351" t="s">
        <v>94</v>
      </c>
      <c r="D121" s="482" t="s">
        <v>685</v>
      </c>
      <c r="E121" s="482"/>
      <c r="F121" s="340"/>
      <c r="G121" s="339"/>
      <c r="H121" s="339"/>
      <c r="I121" s="339"/>
      <c r="J121" s="339"/>
      <c r="K121" s="339"/>
      <c r="L121" s="351" t="s">
        <v>94</v>
      </c>
      <c r="M121" s="698" t="s">
        <v>573</v>
      </c>
      <c r="N121" s="339"/>
      <c r="O121" s="339"/>
      <c r="P121" s="339"/>
      <c r="Q121" s="339"/>
      <c r="R121" s="339"/>
      <c r="S121" s="339"/>
      <c r="T121" s="339"/>
    </row>
    <row r="122" spans="1:20" ht="9.75" customHeight="1">
      <c r="A122" s="347"/>
      <c r="B122" s="347"/>
      <c r="C122" s="351" t="s">
        <v>94</v>
      </c>
      <c r="D122" s="482" t="s">
        <v>686</v>
      </c>
      <c r="E122" s="482"/>
      <c r="F122" s="340"/>
      <c r="G122" s="339"/>
      <c r="H122" s="339"/>
      <c r="I122" s="339"/>
      <c r="J122" s="339"/>
      <c r="K122" s="339"/>
      <c r="L122" s="356"/>
      <c r="M122" s="699"/>
      <c r="N122" s="339"/>
      <c r="O122" s="339"/>
      <c r="P122" s="339"/>
      <c r="Q122" s="339"/>
      <c r="R122" s="339"/>
      <c r="S122" s="339"/>
      <c r="T122" s="339"/>
    </row>
    <row r="123" spans="1:20" ht="9.75" customHeight="1">
      <c r="A123" s="347"/>
      <c r="B123" s="347"/>
      <c r="C123" s="351" t="s">
        <v>94</v>
      </c>
      <c r="D123" s="482" t="s">
        <v>687</v>
      </c>
      <c r="E123" s="482"/>
      <c r="F123" s="340"/>
      <c r="G123" s="339"/>
      <c r="H123" s="339"/>
      <c r="I123" s="339"/>
      <c r="J123" s="339"/>
      <c r="K123" s="339"/>
      <c r="L123" s="356"/>
      <c r="M123" s="699"/>
      <c r="N123" s="339"/>
      <c r="O123" s="339"/>
      <c r="P123" s="339"/>
      <c r="Q123" s="339"/>
      <c r="R123" s="339"/>
      <c r="S123" s="339"/>
      <c r="T123" s="339"/>
    </row>
    <row r="124" spans="1:20" ht="9.75" customHeight="1">
      <c r="A124" s="347"/>
      <c r="B124" s="347"/>
      <c r="C124" s="351" t="s">
        <v>94</v>
      </c>
      <c r="D124" s="482" t="s">
        <v>688</v>
      </c>
      <c r="E124" s="482"/>
      <c r="F124" s="340"/>
      <c r="G124" s="339"/>
      <c r="H124" s="339"/>
      <c r="I124" s="339"/>
      <c r="J124" s="339"/>
      <c r="K124" s="339"/>
      <c r="L124" s="356"/>
      <c r="M124" s="699"/>
      <c r="N124" s="339"/>
      <c r="O124" s="339"/>
      <c r="P124" s="339"/>
      <c r="Q124" s="339"/>
      <c r="R124" s="339"/>
      <c r="S124" s="339"/>
      <c r="T124" s="339"/>
    </row>
    <row r="125" spans="1:20" ht="9.75" customHeight="1">
      <c r="A125" s="347"/>
      <c r="B125" s="347"/>
      <c r="C125" s="351" t="s">
        <v>94</v>
      </c>
      <c r="D125" s="482" t="s">
        <v>689</v>
      </c>
      <c r="E125" s="482"/>
      <c r="F125" s="340"/>
      <c r="G125" s="339"/>
      <c r="H125" s="339"/>
      <c r="I125" s="339"/>
      <c r="J125" s="339"/>
      <c r="K125" s="339"/>
      <c r="L125" s="356"/>
      <c r="M125" s="699"/>
      <c r="N125" s="339"/>
      <c r="O125" s="339"/>
      <c r="P125" s="339"/>
      <c r="Q125" s="339"/>
      <c r="R125" s="339"/>
      <c r="S125" s="339"/>
      <c r="T125" s="339"/>
    </row>
    <row r="126" spans="1:20" ht="9.75" customHeight="1">
      <c r="A126" s="347"/>
      <c r="B126" s="347"/>
      <c r="C126" s="351" t="s">
        <v>94</v>
      </c>
      <c r="D126" s="482" t="s">
        <v>690</v>
      </c>
      <c r="E126" s="482"/>
      <c r="F126" s="340"/>
      <c r="G126" s="339"/>
      <c r="H126" s="339"/>
      <c r="I126" s="339"/>
      <c r="J126" s="339"/>
      <c r="K126" s="339"/>
      <c r="L126" s="356"/>
      <c r="M126" s="699"/>
      <c r="N126" s="339"/>
      <c r="O126" s="339"/>
      <c r="P126" s="339"/>
      <c r="Q126" s="339" t="s">
        <v>574</v>
      </c>
      <c r="R126" s="339"/>
      <c r="S126" s="339"/>
      <c r="T126" s="339"/>
    </row>
    <row r="127" spans="1:20" ht="9.75" customHeight="1">
      <c r="A127" s="347"/>
      <c r="B127" s="347"/>
      <c r="C127" s="340"/>
      <c r="D127" s="340"/>
      <c r="E127" s="340"/>
      <c r="F127" s="340"/>
      <c r="G127" s="339"/>
      <c r="H127" s="339"/>
      <c r="I127" s="339"/>
      <c r="J127" s="339"/>
      <c r="K127" s="339"/>
      <c r="L127" s="356"/>
      <c r="M127" s="353"/>
      <c r="N127" s="339"/>
      <c r="O127" s="339"/>
      <c r="P127" s="339"/>
      <c r="Q127" s="339"/>
      <c r="R127" s="339"/>
      <c r="S127" s="339"/>
      <c r="T127" s="339"/>
    </row>
    <row r="128" spans="1:20" ht="9.75" customHeight="1">
      <c r="A128" s="347"/>
      <c r="B128" s="347"/>
      <c r="C128" s="340" t="s">
        <v>436</v>
      </c>
      <c r="D128" s="340"/>
      <c r="G128" s="339"/>
      <c r="H128" s="339"/>
      <c r="I128" s="339"/>
      <c r="J128" s="339"/>
      <c r="K128" s="339"/>
      <c r="L128" s="356"/>
      <c r="M128" s="368" t="s">
        <v>478</v>
      </c>
      <c r="N128" s="339"/>
      <c r="O128" s="339"/>
      <c r="P128" s="339"/>
      <c r="Q128" s="339"/>
      <c r="R128" s="339"/>
      <c r="S128" s="339"/>
      <c r="T128" s="339"/>
    </row>
    <row r="129" spans="1:22" ht="9.75" customHeight="1">
      <c r="A129" s="347"/>
      <c r="B129" s="347"/>
      <c r="C129" s="340" t="s">
        <v>439</v>
      </c>
      <c r="D129" s="340"/>
      <c r="G129" s="339"/>
      <c r="H129" s="339"/>
      <c r="I129" s="339"/>
      <c r="J129" s="339"/>
      <c r="K129" s="339"/>
      <c r="L129" s="356"/>
      <c r="M129" s="353"/>
      <c r="N129" s="339"/>
      <c r="O129" s="339"/>
      <c r="P129" s="339"/>
      <c r="Q129" s="339"/>
      <c r="R129" s="339"/>
      <c r="S129" s="339"/>
      <c r="T129" s="339"/>
    </row>
    <row r="130" spans="1:22" ht="9.75" customHeight="1">
      <c r="A130" s="347"/>
      <c r="B130" s="347"/>
      <c r="C130" s="340" t="s">
        <v>441</v>
      </c>
      <c r="D130" s="340"/>
      <c r="G130" s="339"/>
      <c r="H130" s="339"/>
      <c r="I130" s="339"/>
      <c r="J130" s="339"/>
      <c r="K130" s="339"/>
      <c r="L130" s="351" t="s">
        <v>94</v>
      </c>
      <c r="M130" s="698" t="s">
        <v>458</v>
      </c>
      <c r="N130" s="339"/>
      <c r="O130" s="339"/>
      <c r="P130" s="339"/>
      <c r="Q130" s="339"/>
      <c r="R130" s="339"/>
      <c r="S130" s="339"/>
      <c r="T130" s="339"/>
    </row>
    <row r="131" spans="1:22" ht="9.75" customHeight="1">
      <c r="A131" s="347"/>
      <c r="B131" s="347"/>
      <c r="C131" s="340" t="s">
        <v>443</v>
      </c>
      <c r="D131" s="340"/>
      <c r="G131" s="339"/>
      <c r="H131" s="339"/>
      <c r="I131" s="339"/>
      <c r="J131" s="339"/>
      <c r="K131" s="339"/>
      <c r="L131" s="356"/>
      <c r="M131" s="699"/>
      <c r="N131" s="339"/>
      <c r="O131" s="339"/>
      <c r="P131" s="339"/>
      <c r="Q131" s="339"/>
      <c r="R131" s="339"/>
      <c r="S131" s="339"/>
      <c r="T131" s="339"/>
    </row>
    <row r="132" spans="1:22" ht="9.75" customHeight="1">
      <c r="A132" s="347"/>
      <c r="B132" s="347"/>
      <c r="C132" s="340" t="s">
        <v>445</v>
      </c>
      <c r="D132" s="340"/>
      <c r="G132" s="339"/>
      <c r="H132" s="339"/>
      <c r="I132" s="339"/>
      <c r="J132" s="339"/>
      <c r="K132" s="339"/>
      <c r="L132" s="356"/>
      <c r="M132" s="699"/>
      <c r="N132" s="339"/>
      <c r="O132" s="342" t="str">
        <f>B112</f>
        <v>Ⅲ.安全対策</v>
      </c>
      <c r="P132" s="342"/>
      <c r="Q132" s="342"/>
      <c r="R132" s="342"/>
      <c r="S132" s="342"/>
      <c r="T132" s="342"/>
      <c r="U132" s="343" t="s">
        <v>183</v>
      </c>
      <c r="V132" s="342"/>
    </row>
    <row r="133" spans="1:22" ht="9.75" customHeight="1">
      <c r="A133" s="347"/>
      <c r="B133" s="347"/>
      <c r="C133" s="340"/>
      <c r="D133" s="340"/>
      <c r="G133" s="339"/>
      <c r="H133" s="339"/>
      <c r="I133" s="339"/>
      <c r="J133" s="339"/>
      <c r="K133" s="339"/>
      <c r="L133" s="356"/>
      <c r="M133" s="699"/>
      <c r="N133" s="339"/>
      <c r="O133" s="342" t="s">
        <v>437</v>
      </c>
      <c r="P133" s="343">
        <f>COUNTIF(C114:C126,"〇")</f>
        <v>0</v>
      </c>
      <c r="Q133" s="342" t="s">
        <v>438</v>
      </c>
      <c r="R133" s="343">
        <f>COUNTIF(C114:C126,"×")</f>
        <v>0</v>
      </c>
      <c r="S133" s="342" t="s">
        <v>148</v>
      </c>
      <c r="T133" s="361">
        <f>IF(P133+R133=0,0,ROUND(P133/(P133+R133),3))</f>
        <v>0</v>
      </c>
      <c r="U133" s="342">
        <f>IF(T133="","",ROUND(T133*100,1))</f>
        <v>0</v>
      </c>
      <c r="V133" s="345" t="str">
        <f>IF(U133&lt;60,"d",IF(OR((P133+R133)=2,U133&lt;80),"c",IF(U133&lt;90,"b","a")))</f>
        <v>d</v>
      </c>
    </row>
    <row r="134" spans="1:22" ht="9.75" customHeight="1">
      <c r="A134" s="347"/>
      <c r="B134" s="347"/>
      <c r="C134" s="340" t="str">
        <f>"評価値＝(　"&amp;TEXT(ROUND(U133,1),"0")&amp;"　）％=（　"&amp;TEXT(P133,0)&amp;"　)該当項目数／(　"&amp;TEXT(P133+R133,0)&amp;"　)評価対象項目数"</f>
        <v>評価値＝(　0　）％=（　0　)該当項目数／(　0　)評価対象項目数</v>
      </c>
      <c r="D134" s="340"/>
      <c r="G134" s="339"/>
      <c r="H134" s="339"/>
      <c r="I134" s="339"/>
      <c r="J134" s="339"/>
      <c r="K134" s="339"/>
      <c r="L134" s="356"/>
      <c r="M134" s="699"/>
      <c r="N134" s="339"/>
      <c r="O134" s="339"/>
      <c r="P134" s="339"/>
      <c r="Q134" s="339"/>
      <c r="R134" s="339"/>
      <c r="S134" s="339"/>
      <c r="T134" s="339"/>
    </row>
    <row r="135" spans="1:22" ht="9.75" customHeight="1">
      <c r="A135" s="347"/>
      <c r="B135" s="364" t="s">
        <v>479</v>
      </c>
      <c r="C135" s="704" t="s">
        <v>131</v>
      </c>
      <c r="D135" s="704"/>
      <c r="E135" s="704"/>
      <c r="F135" s="700" t="s">
        <v>132</v>
      </c>
      <c r="G135" s="703"/>
      <c r="H135" s="700" t="s">
        <v>133</v>
      </c>
      <c r="I135" s="703"/>
      <c r="J135" s="700" t="s">
        <v>134</v>
      </c>
      <c r="K135" s="703"/>
      <c r="L135" s="372"/>
      <c r="M135" s="373" t="s">
        <v>135</v>
      </c>
      <c r="N135" s="339"/>
      <c r="O135" s="339"/>
      <c r="P135" s="339"/>
      <c r="Q135" s="339"/>
      <c r="R135" s="339"/>
      <c r="S135" s="339"/>
      <c r="T135" s="339"/>
    </row>
    <row r="136" spans="1:22" ht="9.75" customHeight="1">
      <c r="A136" s="347"/>
      <c r="B136" s="347"/>
      <c r="C136" s="705" t="s">
        <v>480</v>
      </c>
      <c r="D136" s="705"/>
      <c r="E136" s="705"/>
      <c r="F136" s="706" t="s">
        <v>481</v>
      </c>
      <c r="G136" s="707"/>
      <c r="H136" s="700" t="s">
        <v>238</v>
      </c>
      <c r="I136" s="703"/>
      <c r="J136" s="700" t="s">
        <v>482</v>
      </c>
      <c r="K136" s="703"/>
      <c r="L136" s="374"/>
      <c r="M136" s="375" t="s">
        <v>483</v>
      </c>
      <c r="N136" s="339"/>
      <c r="O136" s="339"/>
      <c r="P136" s="339"/>
      <c r="Q136" s="339"/>
      <c r="R136" s="339"/>
      <c r="S136" s="339"/>
      <c r="T136" s="339"/>
    </row>
    <row r="137" spans="1:22" ht="9.75" customHeight="1">
      <c r="A137" s="347"/>
      <c r="B137" s="347"/>
      <c r="C137" s="340"/>
      <c r="D137" s="340"/>
      <c r="E137" s="340"/>
      <c r="F137" s="340"/>
      <c r="G137" s="339"/>
      <c r="H137" s="339"/>
      <c r="I137" s="339"/>
      <c r="J137" s="339"/>
      <c r="K137" s="339"/>
      <c r="L137" s="356"/>
      <c r="M137" s="366"/>
      <c r="N137" s="342"/>
      <c r="O137" s="342"/>
      <c r="P137" s="343" t="s">
        <v>124</v>
      </c>
      <c r="Q137" s="343" t="s">
        <v>125</v>
      </c>
      <c r="R137" s="343" t="s">
        <v>126</v>
      </c>
      <c r="S137" s="343" t="s">
        <v>127</v>
      </c>
      <c r="T137" s="343" t="s">
        <v>128</v>
      </c>
    </row>
    <row r="138" spans="1:22" ht="9.75" customHeight="1">
      <c r="A138" s="347"/>
      <c r="B138" s="347"/>
      <c r="C138" s="351" t="s">
        <v>94</v>
      </c>
      <c r="D138" s="482" t="s">
        <v>691</v>
      </c>
      <c r="E138" s="482"/>
      <c r="F138" s="340"/>
      <c r="G138" s="339"/>
      <c r="H138" s="339"/>
      <c r="I138" s="339"/>
      <c r="J138" s="339"/>
      <c r="K138" s="339"/>
      <c r="L138" s="351" t="s">
        <v>94</v>
      </c>
      <c r="M138" s="708" t="s">
        <v>484</v>
      </c>
      <c r="N138" s="342"/>
      <c r="O138" s="345" t="str">
        <f>IF(L138="〇","e",IF(OR(L148="〇",L154="〇"),"d",V152))</f>
        <v>d</v>
      </c>
      <c r="P138" s="345" t="str">
        <f>IF($O138=P137,"〇","")</f>
        <v/>
      </c>
      <c r="Q138" s="345" t="str">
        <f t="shared" ref="Q138:T138" si="5">IF($O138=Q137,"〇","")</f>
        <v/>
      </c>
      <c r="R138" s="345" t="str">
        <f t="shared" si="5"/>
        <v/>
      </c>
      <c r="S138" s="345" t="str">
        <f t="shared" si="5"/>
        <v>〇</v>
      </c>
      <c r="T138" s="345" t="str">
        <f t="shared" si="5"/>
        <v/>
      </c>
    </row>
    <row r="139" spans="1:22" ht="9.75" customHeight="1">
      <c r="A139" s="347"/>
      <c r="B139" s="347"/>
      <c r="C139" s="351" t="s">
        <v>94</v>
      </c>
      <c r="D139" s="482" t="s">
        <v>692</v>
      </c>
      <c r="E139" s="482"/>
      <c r="F139" s="340"/>
      <c r="G139" s="339"/>
      <c r="H139" s="339"/>
      <c r="I139" s="339"/>
      <c r="J139" s="339"/>
      <c r="K139" s="339"/>
      <c r="L139" s="356"/>
      <c r="M139" s="708"/>
      <c r="N139" s="339"/>
      <c r="O139" s="339"/>
      <c r="P139" s="339"/>
      <c r="Q139" s="339"/>
      <c r="R139" s="339"/>
      <c r="S139" s="339"/>
      <c r="T139" s="339"/>
    </row>
    <row r="140" spans="1:22" ht="9.75" customHeight="1">
      <c r="A140" s="347"/>
      <c r="B140" s="347"/>
      <c r="C140" s="351" t="s">
        <v>94</v>
      </c>
      <c r="D140" s="482" t="s">
        <v>693</v>
      </c>
      <c r="E140" s="482"/>
      <c r="F140" s="340"/>
      <c r="G140" s="339"/>
      <c r="H140" s="339"/>
      <c r="I140" s="339"/>
      <c r="J140" s="339"/>
      <c r="K140" s="339"/>
      <c r="L140" s="356"/>
      <c r="M140" s="708"/>
      <c r="N140" s="339"/>
      <c r="O140" s="339"/>
      <c r="P140" s="339"/>
      <c r="Q140" s="339"/>
      <c r="R140" s="339"/>
      <c r="S140" s="339"/>
      <c r="T140" s="339"/>
    </row>
    <row r="141" spans="1:22" ht="9.75" customHeight="1">
      <c r="A141" s="347"/>
      <c r="B141" s="347"/>
      <c r="C141" s="351" t="s">
        <v>94</v>
      </c>
      <c r="D141" s="482" t="s">
        <v>694</v>
      </c>
      <c r="E141" s="482"/>
      <c r="F141" s="340"/>
      <c r="G141" s="339"/>
      <c r="H141" s="339"/>
      <c r="I141" s="339"/>
      <c r="J141" s="339"/>
      <c r="K141" s="339"/>
      <c r="L141" s="356"/>
      <c r="M141" s="708"/>
      <c r="N141" s="339"/>
      <c r="O141" s="339"/>
      <c r="P141" s="339"/>
      <c r="Q141" s="339"/>
      <c r="R141" s="339"/>
      <c r="S141" s="339"/>
      <c r="T141" s="339"/>
    </row>
    <row r="142" spans="1:22" ht="9.75" customHeight="1">
      <c r="A142" s="347"/>
      <c r="B142" s="347"/>
      <c r="C142" s="351" t="s">
        <v>94</v>
      </c>
      <c r="D142" s="482" t="s">
        <v>689</v>
      </c>
      <c r="E142" s="482"/>
      <c r="F142" s="340"/>
      <c r="G142" s="339"/>
      <c r="H142" s="339"/>
      <c r="I142" s="339"/>
      <c r="J142" s="339"/>
      <c r="K142" s="339"/>
      <c r="L142" s="356"/>
      <c r="M142" s="708"/>
      <c r="N142" s="339"/>
      <c r="O142" s="339"/>
      <c r="P142" s="339"/>
      <c r="Q142" s="339"/>
      <c r="R142" s="339"/>
      <c r="S142" s="339"/>
      <c r="T142" s="339"/>
    </row>
    <row r="143" spans="1:22" ht="9.75" customHeight="1">
      <c r="A143" s="347"/>
      <c r="B143" s="347"/>
      <c r="C143" s="351" t="s">
        <v>94</v>
      </c>
      <c r="D143" s="482" t="s">
        <v>695</v>
      </c>
      <c r="E143" s="482"/>
      <c r="F143" s="340"/>
      <c r="G143" s="339"/>
      <c r="H143" s="339"/>
      <c r="I143" s="339"/>
      <c r="J143" s="339"/>
      <c r="K143" s="339"/>
      <c r="L143" s="356"/>
      <c r="M143" s="708"/>
      <c r="N143" s="339"/>
      <c r="O143" s="339"/>
      <c r="P143" s="339"/>
      <c r="Q143" s="339"/>
      <c r="R143" s="339"/>
      <c r="S143" s="339"/>
      <c r="T143" s="339"/>
    </row>
    <row r="144" spans="1:22" ht="9.75" customHeight="1">
      <c r="A144" s="347"/>
      <c r="B144" s="347"/>
      <c r="C144" s="351" t="s">
        <v>94</v>
      </c>
      <c r="D144" s="482" t="s">
        <v>696</v>
      </c>
      <c r="E144" s="482"/>
      <c r="F144" s="340"/>
      <c r="G144" s="339"/>
      <c r="H144" s="339"/>
      <c r="I144" s="339"/>
      <c r="J144" s="339"/>
      <c r="K144" s="339"/>
      <c r="L144" s="356"/>
      <c r="M144" s="366"/>
      <c r="N144" s="339"/>
      <c r="O144" s="339"/>
      <c r="P144" s="339"/>
      <c r="Q144" s="339"/>
      <c r="R144" s="339"/>
      <c r="S144" s="339"/>
      <c r="T144" s="339"/>
    </row>
    <row r="145" spans="1:22" ht="9.75" customHeight="1">
      <c r="A145" s="347"/>
      <c r="B145" s="347"/>
      <c r="C145" s="340"/>
      <c r="D145" s="340"/>
      <c r="E145" s="340"/>
      <c r="F145" s="340"/>
      <c r="G145" s="339"/>
      <c r="H145" s="339"/>
      <c r="I145" s="339"/>
      <c r="J145" s="339"/>
      <c r="K145" s="339"/>
      <c r="L145" s="356"/>
      <c r="M145" s="368" t="s">
        <v>477</v>
      </c>
      <c r="N145" s="339"/>
      <c r="O145" s="339"/>
      <c r="P145" s="339"/>
      <c r="Q145" s="339"/>
      <c r="R145" s="339"/>
      <c r="S145" s="339"/>
      <c r="T145" s="339"/>
    </row>
    <row r="146" spans="1:22" ht="9.75" customHeight="1">
      <c r="A146" s="347"/>
      <c r="B146" s="347"/>
      <c r="C146" s="340"/>
      <c r="D146" s="340"/>
      <c r="E146" s="340"/>
      <c r="F146" s="340"/>
      <c r="G146" s="339"/>
      <c r="H146" s="339"/>
      <c r="I146" s="339"/>
      <c r="J146" s="339"/>
      <c r="K146" s="339"/>
      <c r="L146" s="356"/>
      <c r="M146" s="353"/>
      <c r="N146" s="339"/>
      <c r="O146" s="339"/>
      <c r="P146" s="339"/>
      <c r="Q146" s="339"/>
      <c r="R146" s="339"/>
      <c r="S146" s="339"/>
      <c r="T146" s="339"/>
    </row>
    <row r="147" spans="1:22" ht="9.75" customHeight="1">
      <c r="A147" s="347"/>
      <c r="B147" s="347"/>
      <c r="C147" s="340" t="s">
        <v>436</v>
      </c>
      <c r="D147" s="340"/>
      <c r="G147" s="339"/>
      <c r="H147" s="339"/>
      <c r="I147" s="339"/>
      <c r="J147" s="339"/>
      <c r="K147" s="339"/>
      <c r="L147" s="356"/>
      <c r="M147" s="353"/>
      <c r="N147" s="339"/>
      <c r="O147" s="339"/>
      <c r="P147" s="339"/>
      <c r="Q147" s="339"/>
      <c r="R147" s="339"/>
      <c r="S147" s="339"/>
      <c r="T147" s="339"/>
    </row>
    <row r="148" spans="1:22" ht="9.75" customHeight="1">
      <c r="A148" s="347"/>
      <c r="B148" s="347"/>
      <c r="C148" s="340" t="s">
        <v>439</v>
      </c>
      <c r="D148" s="340"/>
      <c r="G148" s="339"/>
      <c r="H148" s="339"/>
      <c r="I148" s="339"/>
      <c r="J148" s="339"/>
      <c r="K148" s="339"/>
      <c r="L148" s="351" t="s">
        <v>94</v>
      </c>
      <c r="M148" s="698" t="s">
        <v>485</v>
      </c>
      <c r="N148" s="339"/>
      <c r="O148" s="339"/>
      <c r="P148" s="339"/>
      <c r="Q148" s="339"/>
      <c r="R148" s="339"/>
      <c r="S148" s="339"/>
      <c r="T148" s="339"/>
    </row>
    <row r="149" spans="1:22" ht="9.75" customHeight="1">
      <c r="A149" s="347"/>
      <c r="B149" s="347"/>
      <c r="C149" s="340" t="s">
        <v>441</v>
      </c>
      <c r="D149" s="340"/>
      <c r="G149" s="339"/>
      <c r="H149" s="339"/>
      <c r="I149" s="339"/>
      <c r="J149" s="339"/>
      <c r="K149" s="339"/>
      <c r="L149" s="356"/>
      <c r="M149" s="699"/>
      <c r="N149" s="339"/>
      <c r="O149" s="339"/>
      <c r="P149" s="339"/>
      <c r="Q149" s="339"/>
      <c r="R149" s="339"/>
      <c r="S149" s="339"/>
      <c r="T149" s="339"/>
    </row>
    <row r="150" spans="1:22" ht="9.75" customHeight="1">
      <c r="A150" s="347"/>
      <c r="B150" s="347"/>
      <c r="C150" s="340" t="s">
        <v>443</v>
      </c>
      <c r="D150" s="340"/>
      <c r="G150" s="339"/>
      <c r="H150" s="339"/>
      <c r="I150" s="339"/>
      <c r="J150" s="339"/>
      <c r="K150" s="339"/>
      <c r="L150" s="356"/>
      <c r="M150" s="699"/>
      <c r="N150" s="339"/>
      <c r="O150" s="339"/>
      <c r="P150" s="339"/>
      <c r="Q150" s="339"/>
      <c r="R150" s="339"/>
      <c r="S150" s="339"/>
      <c r="T150" s="339"/>
    </row>
    <row r="151" spans="1:22" ht="9.75" customHeight="1">
      <c r="A151" s="347"/>
      <c r="B151" s="347"/>
      <c r="C151" s="340" t="s">
        <v>445</v>
      </c>
      <c r="D151" s="340"/>
      <c r="G151" s="339"/>
      <c r="H151" s="339"/>
      <c r="I151" s="339"/>
      <c r="J151" s="339"/>
      <c r="K151" s="339"/>
      <c r="L151" s="356"/>
      <c r="M151" s="699"/>
      <c r="N151" s="339"/>
      <c r="O151" s="342" t="str">
        <f>B135</f>
        <v>Ⅳ.対外関係</v>
      </c>
      <c r="P151" s="342"/>
      <c r="Q151" s="342"/>
      <c r="R151" s="342"/>
      <c r="S151" s="342"/>
      <c r="T151" s="342"/>
      <c r="U151" s="343" t="s">
        <v>183</v>
      </c>
      <c r="V151" s="342"/>
    </row>
    <row r="152" spans="1:22" ht="9.75" customHeight="1">
      <c r="A152" s="347"/>
      <c r="B152" s="347"/>
      <c r="C152" s="340"/>
      <c r="D152" s="340"/>
      <c r="G152" s="339"/>
      <c r="H152" s="339"/>
      <c r="I152" s="339"/>
      <c r="J152" s="339"/>
      <c r="K152" s="339"/>
      <c r="L152" s="356"/>
      <c r="M152" s="699"/>
      <c r="N152" s="339"/>
      <c r="O152" s="342" t="s">
        <v>437</v>
      </c>
      <c r="P152" s="343">
        <f>COUNTIF(C138:C144,"〇")</f>
        <v>0</v>
      </c>
      <c r="Q152" s="342" t="s">
        <v>438</v>
      </c>
      <c r="R152" s="343">
        <f>COUNTIF(C138:C144,"×")</f>
        <v>0</v>
      </c>
      <c r="S152" s="342" t="s">
        <v>148</v>
      </c>
      <c r="T152" s="361">
        <f>IF(P152+R152=0,0,ROUND(P152/(P152+R152),3))</f>
        <v>0</v>
      </c>
      <c r="U152" s="342">
        <f>IF(T152="","",ROUND(T152*100,1))</f>
        <v>0</v>
      </c>
      <c r="V152" s="345" t="str">
        <f>IF(U152&lt;60,"d",IF(OR((P152+R152)=2,U152&lt;80),"c",IF(U152&lt;90,"b","a")))</f>
        <v>d</v>
      </c>
    </row>
    <row r="153" spans="1:22" ht="9.75" customHeight="1">
      <c r="A153" s="347"/>
      <c r="B153" s="347"/>
      <c r="C153" s="340" t="str">
        <f>"評価値＝(　"&amp;TEXT(ROUND(U152,1),"0")&amp;"　）％=（　"&amp;TEXT(P152,0)&amp;"　)該当項目数／(　"&amp;TEXT(P152+R152,0)&amp;"　)評価対象項目数"</f>
        <v>評価値＝(　0　）％=（　0　)該当項目数／(　0　)評価対象項目数</v>
      </c>
      <c r="D153" s="340"/>
      <c r="G153" s="339"/>
      <c r="H153" s="339"/>
      <c r="I153" s="339"/>
      <c r="J153" s="339"/>
      <c r="K153" s="339"/>
      <c r="L153" s="356"/>
      <c r="M153" s="353"/>
      <c r="N153" s="339"/>
      <c r="O153" s="339"/>
      <c r="P153" s="339"/>
      <c r="Q153" s="339"/>
      <c r="R153" s="339"/>
      <c r="S153" s="339"/>
      <c r="T153" s="339"/>
    </row>
    <row r="154" spans="1:22" ht="9.75" customHeight="1">
      <c r="A154" s="347"/>
      <c r="B154" s="347"/>
      <c r="C154" s="340"/>
      <c r="D154" s="340"/>
      <c r="E154" s="340"/>
      <c r="F154" s="340"/>
      <c r="G154" s="339"/>
      <c r="H154" s="339"/>
      <c r="I154" s="339"/>
      <c r="J154" s="339"/>
      <c r="K154" s="339"/>
      <c r="L154" s="351" t="s">
        <v>94</v>
      </c>
      <c r="M154" s="698" t="s">
        <v>486</v>
      </c>
      <c r="N154" s="339"/>
      <c r="O154" s="339"/>
      <c r="P154" s="339"/>
      <c r="Q154" s="339"/>
      <c r="R154" s="339"/>
      <c r="S154" s="339"/>
      <c r="T154" s="339"/>
    </row>
    <row r="155" spans="1:22" ht="9.75" customHeight="1">
      <c r="A155" s="347"/>
      <c r="B155" s="347"/>
      <c r="C155" s="340"/>
      <c r="D155" s="340"/>
      <c r="E155" s="340"/>
      <c r="F155" s="340"/>
      <c r="G155" s="339"/>
      <c r="H155" s="339"/>
      <c r="I155" s="339"/>
      <c r="J155" s="339"/>
      <c r="K155" s="339"/>
      <c r="L155" s="356"/>
      <c r="M155" s="699"/>
      <c r="N155" s="339"/>
      <c r="O155" s="339"/>
      <c r="P155" s="339"/>
      <c r="Q155" s="339"/>
      <c r="R155" s="339"/>
      <c r="S155" s="339"/>
      <c r="T155" s="339"/>
    </row>
    <row r="156" spans="1:22" ht="9.75" customHeight="1">
      <c r="A156" s="347"/>
      <c r="B156" s="347"/>
      <c r="C156" s="340"/>
      <c r="D156" s="340"/>
      <c r="E156" s="340"/>
      <c r="F156" s="340"/>
      <c r="G156" s="339"/>
      <c r="H156" s="339"/>
      <c r="I156" s="339"/>
      <c r="J156" s="339"/>
      <c r="K156" s="339"/>
      <c r="L156" s="356"/>
      <c r="M156" s="699"/>
      <c r="N156" s="339"/>
      <c r="O156" s="339"/>
      <c r="P156" s="339"/>
      <c r="Q156" s="339"/>
      <c r="R156" s="339"/>
      <c r="S156" s="339"/>
      <c r="T156" s="339"/>
    </row>
    <row r="157" spans="1:22" ht="9.75" customHeight="1">
      <c r="A157" s="347"/>
      <c r="B157" s="347"/>
      <c r="C157" s="340"/>
      <c r="D157" s="340"/>
      <c r="E157" s="340"/>
      <c r="F157" s="340"/>
      <c r="G157" s="339"/>
      <c r="H157" s="339"/>
      <c r="I157" s="339"/>
      <c r="J157" s="339"/>
      <c r="K157" s="339"/>
      <c r="L157" s="356"/>
      <c r="M157" s="699"/>
      <c r="N157" s="339"/>
      <c r="O157" s="339"/>
      <c r="P157" s="339"/>
      <c r="Q157" s="339"/>
      <c r="R157" s="339"/>
      <c r="S157" s="339"/>
      <c r="T157" s="339"/>
    </row>
    <row r="158" spans="1:22" ht="9.75" customHeight="1">
      <c r="A158" s="347"/>
      <c r="B158" s="347"/>
      <c r="C158" s="340"/>
      <c r="D158" s="340"/>
      <c r="E158" s="340"/>
      <c r="F158" s="340"/>
      <c r="G158" s="339"/>
      <c r="H158" s="339"/>
      <c r="I158" s="339"/>
      <c r="J158" s="339"/>
      <c r="K158" s="339"/>
      <c r="L158" s="356"/>
      <c r="M158" s="353"/>
      <c r="N158" s="339"/>
      <c r="O158" s="339"/>
      <c r="P158" s="339"/>
      <c r="Q158" s="339"/>
      <c r="R158" s="339"/>
      <c r="S158" s="339"/>
      <c r="T158" s="339"/>
    </row>
    <row r="159" spans="1:22" ht="9.75" customHeight="1">
      <c r="A159" s="347"/>
      <c r="B159" s="347"/>
      <c r="C159" s="340"/>
      <c r="D159" s="340"/>
      <c r="E159" s="340"/>
      <c r="F159" s="340"/>
      <c r="G159" s="339"/>
      <c r="H159" s="339"/>
      <c r="I159" s="339"/>
      <c r="J159" s="339"/>
      <c r="K159" s="339"/>
      <c r="L159" s="356"/>
      <c r="M159" s="368" t="s">
        <v>478</v>
      </c>
      <c r="N159" s="339"/>
      <c r="O159" s="339"/>
      <c r="P159" s="339"/>
      <c r="Q159" s="339"/>
      <c r="R159" s="339"/>
      <c r="S159" s="339"/>
      <c r="T159" s="339"/>
    </row>
    <row r="160" spans="1:22" ht="9.75" customHeight="1">
      <c r="A160" s="347"/>
      <c r="B160" s="347"/>
      <c r="C160" s="340"/>
      <c r="D160" s="340"/>
      <c r="E160" s="340"/>
      <c r="F160" s="340"/>
      <c r="G160" s="339"/>
      <c r="H160" s="339"/>
      <c r="I160" s="339"/>
      <c r="J160" s="339"/>
      <c r="K160" s="339"/>
      <c r="L160" s="356"/>
      <c r="M160" s="353"/>
      <c r="N160" s="339"/>
      <c r="O160" s="339"/>
      <c r="P160" s="339"/>
      <c r="Q160" s="339"/>
      <c r="R160" s="339"/>
      <c r="S160" s="339"/>
      <c r="T160" s="339"/>
    </row>
    <row r="161" spans="1:20" ht="9.75" customHeight="1">
      <c r="A161" s="347"/>
      <c r="B161" s="347"/>
      <c r="C161" s="340"/>
      <c r="D161" s="340"/>
      <c r="E161" s="340"/>
      <c r="F161" s="340"/>
      <c r="G161" s="339"/>
      <c r="H161" s="339"/>
      <c r="I161" s="339"/>
      <c r="J161" s="339"/>
      <c r="K161" s="339"/>
      <c r="L161" s="356"/>
      <c r="M161" s="353"/>
      <c r="N161" s="339"/>
      <c r="O161" s="339"/>
      <c r="P161" s="339"/>
      <c r="Q161" s="339"/>
      <c r="R161" s="339"/>
      <c r="S161" s="339"/>
      <c r="T161" s="339"/>
    </row>
    <row r="162" spans="1:20" ht="9.75" customHeight="1">
      <c r="A162" s="347"/>
      <c r="B162" s="347"/>
      <c r="C162" s="340"/>
      <c r="D162" s="340"/>
      <c r="E162" s="340"/>
      <c r="F162" s="340"/>
      <c r="G162" s="339"/>
      <c r="H162" s="339"/>
      <c r="I162" s="339"/>
      <c r="J162" s="339"/>
      <c r="K162" s="339"/>
      <c r="L162" s="356"/>
      <c r="M162" s="353"/>
      <c r="N162" s="339"/>
      <c r="O162" s="339"/>
      <c r="P162" s="339"/>
      <c r="Q162" s="339"/>
      <c r="R162" s="339"/>
      <c r="S162" s="339"/>
      <c r="T162" s="339"/>
    </row>
    <row r="163" spans="1:20" ht="9.75" customHeight="1">
      <c r="A163" s="369"/>
      <c r="B163" s="369"/>
      <c r="C163" s="362"/>
      <c r="D163" s="363"/>
      <c r="E163" s="363"/>
      <c r="F163" s="363"/>
      <c r="G163" s="363"/>
      <c r="H163" s="363"/>
      <c r="I163" s="363"/>
      <c r="J163" s="363"/>
      <c r="K163" s="363"/>
      <c r="L163" s="362"/>
      <c r="M163" s="370"/>
      <c r="N163" s="339"/>
      <c r="O163" s="339"/>
      <c r="P163" s="339"/>
      <c r="Q163" s="339"/>
      <c r="R163" s="339"/>
      <c r="S163" s="339"/>
      <c r="T163" s="339"/>
    </row>
    <row r="164" spans="1:20" ht="9.75" customHeight="1">
      <c r="A164" s="363" t="s">
        <v>487</v>
      </c>
      <c r="B164" s="363"/>
      <c r="C164" s="363"/>
      <c r="D164" s="363"/>
      <c r="E164" s="363"/>
      <c r="F164" s="363"/>
      <c r="G164" s="363"/>
      <c r="H164" s="363"/>
      <c r="I164" s="363"/>
      <c r="J164" s="363"/>
      <c r="K164" s="363"/>
      <c r="L164" s="340"/>
      <c r="M164" s="337"/>
      <c r="N164" s="339"/>
      <c r="O164" s="339"/>
      <c r="P164" s="339"/>
      <c r="Q164" s="339"/>
      <c r="R164" s="339"/>
      <c r="S164" s="339"/>
      <c r="T164" s="339"/>
    </row>
    <row r="165" spans="1:20" ht="9.75" customHeight="1">
      <c r="A165" s="700" t="s">
        <v>129</v>
      </c>
      <c r="B165" s="701"/>
      <c r="C165" s="700" t="s">
        <v>131</v>
      </c>
      <c r="D165" s="702"/>
      <c r="E165" s="702"/>
      <c r="F165" s="700" t="s">
        <v>132</v>
      </c>
      <c r="G165" s="703"/>
      <c r="H165" s="700" t="s">
        <v>133</v>
      </c>
      <c r="I165" s="703"/>
      <c r="J165" s="700" t="s">
        <v>134</v>
      </c>
      <c r="K165" s="703"/>
      <c r="L165" s="700" t="s">
        <v>135</v>
      </c>
      <c r="M165" s="703"/>
      <c r="N165" s="339"/>
      <c r="O165" s="339"/>
      <c r="P165" s="339"/>
      <c r="Q165" s="339"/>
      <c r="R165" s="339"/>
      <c r="S165" s="339"/>
      <c r="T165" s="339"/>
    </row>
    <row r="166" spans="1:20" ht="9.75" customHeight="1">
      <c r="A166" s="684" t="s">
        <v>488</v>
      </c>
      <c r="B166" s="685"/>
      <c r="C166" s="351" t="s">
        <v>94</v>
      </c>
      <c r="D166" s="688" t="s">
        <v>489</v>
      </c>
      <c r="E166" s="688"/>
      <c r="F166" s="351" t="s">
        <v>94</v>
      </c>
      <c r="G166" s="690" t="s">
        <v>490</v>
      </c>
      <c r="H166" s="351" t="s">
        <v>94</v>
      </c>
      <c r="I166" s="692" t="s">
        <v>491</v>
      </c>
      <c r="J166" s="377"/>
      <c r="K166" s="694" t="s">
        <v>203</v>
      </c>
      <c r="L166" s="694"/>
      <c r="M166" s="685"/>
      <c r="N166" s="342"/>
      <c r="O166" s="342"/>
      <c r="P166" s="343" t="s">
        <v>124</v>
      </c>
      <c r="Q166" s="343" t="s">
        <v>125</v>
      </c>
      <c r="R166" s="343" t="s">
        <v>126</v>
      </c>
      <c r="S166" s="343" t="s">
        <v>127</v>
      </c>
      <c r="T166" s="343" t="s">
        <v>128</v>
      </c>
    </row>
    <row r="167" spans="1:20" ht="9.75" customHeight="1">
      <c r="A167" s="686"/>
      <c r="B167" s="687"/>
      <c r="C167" s="378"/>
      <c r="D167" s="689"/>
      <c r="E167" s="689"/>
      <c r="F167" s="379"/>
      <c r="G167" s="691"/>
      <c r="H167" s="380"/>
      <c r="I167" s="693"/>
      <c r="J167" s="378"/>
      <c r="K167" s="695"/>
      <c r="L167" s="695"/>
      <c r="M167" s="687"/>
      <c r="N167" s="342"/>
      <c r="O167" s="345" t="str">
        <f>IF(L175="〇","e",IF(J175="〇","d",IF(H166="〇","c",IF(F166="〇","b",IF(C166="〇","a","c")))))</f>
        <v>c</v>
      </c>
      <c r="P167" s="345" t="str">
        <f>IF($O167=P166,"〇","")</f>
        <v/>
      </c>
      <c r="Q167" s="345" t="str">
        <f t="shared" ref="Q167:T167" si="6">IF($O167=Q166,"〇","")</f>
        <v/>
      </c>
      <c r="R167" s="345" t="str">
        <f t="shared" si="6"/>
        <v>〇</v>
      </c>
      <c r="S167" s="345" t="str">
        <f t="shared" si="6"/>
        <v/>
      </c>
      <c r="T167" s="345" t="str">
        <f t="shared" si="6"/>
        <v/>
      </c>
    </row>
    <row r="168" spans="1:20" ht="9.75" customHeight="1">
      <c r="A168" s="686"/>
      <c r="B168" s="687"/>
      <c r="C168" s="378"/>
      <c r="D168" s="689"/>
      <c r="E168" s="689"/>
      <c r="F168" s="379"/>
      <c r="G168" s="691"/>
      <c r="H168" s="380"/>
      <c r="I168" s="693"/>
      <c r="J168" s="378"/>
      <c r="K168" s="695"/>
      <c r="L168" s="695"/>
      <c r="M168" s="687"/>
      <c r="N168" s="339"/>
      <c r="O168" s="339"/>
      <c r="P168" s="339"/>
      <c r="Q168" s="339"/>
      <c r="R168" s="339"/>
      <c r="S168" s="339"/>
      <c r="T168" s="339"/>
    </row>
    <row r="169" spans="1:20" ht="9.75" customHeight="1">
      <c r="A169" s="356"/>
      <c r="B169" s="353"/>
      <c r="C169" s="340"/>
      <c r="D169" s="689"/>
      <c r="E169" s="689"/>
      <c r="F169" s="379"/>
      <c r="G169" s="691"/>
      <c r="H169" s="380"/>
      <c r="I169" s="693"/>
      <c r="J169" s="378"/>
      <c r="K169" s="339"/>
      <c r="L169" s="339"/>
      <c r="M169" s="365"/>
      <c r="N169" s="339"/>
      <c r="O169" s="339"/>
      <c r="P169" s="339"/>
      <c r="Q169" s="339"/>
      <c r="R169" s="339"/>
      <c r="S169" s="339"/>
      <c r="T169" s="339"/>
    </row>
    <row r="170" spans="1:20" ht="9.75" customHeight="1">
      <c r="A170" s="356"/>
      <c r="B170" s="353"/>
      <c r="C170" s="340"/>
      <c r="D170" s="689"/>
      <c r="E170" s="689"/>
      <c r="F170" s="379"/>
      <c r="G170" s="691"/>
      <c r="H170" s="380"/>
      <c r="I170" s="347"/>
      <c r="J170" s="340"/>
      <c r="K170" s="339"/>
      <c r="L170" s="339"/>
      <c r="M170" s="365"/>
      <c r="N170" s="339"/>
      <c r="O170" s="339"/>
      <c r="P170" s="339"/>
      <c r="Q170" s="339"/>
      <c r="R170" s="339"/>
      <c r="S170" s="339"/>
      <c r="T170" s="339"/>
    </row>
    <row r="171" spans="1:20" ht="9.75" customHeight="1">
      <c r="A171" s="356"/>
      <c r="B171" s="353"/>
      <c r="C171" s="340"/>
      <c r="D171" s="689"/>
      <c r="E171" s="689"/>
      <c r="F171" s="379"/>
      <c r="G171" s="691"/>
      <c r="H171" s="380"/>
      <c r="I171" s="347"/>
      <c r="J171" s="340"/>
      <c r="K171" s="339"/>
      <c r="L171" s="339"/>
      <c r="M171" s="365"/>
      <c r="N171" s="339"/>
      <c r="O171" s="339"/>
      <c r="P171" s="339"/>
      <c r="Q171" s="339"/>
      <c r="R171" s="339"/>
      <c r="S171" s="339"/>
      <c r="T171" s="339"/>
    </row>
    <row r="172" spans="1:20" ht="9.75" customHeight="1">
      <c r="A172" s="356"/>
      <c r="B172" s="353"/>
      <c r="C172" s="340"/>
      <c r="D172" s="689"/>
      <c r="E172" s="689"/>
      <c r="F172" s="379"/>
      <c r="G172" s="691"/>
      <c r="H172" s="380"/>
      <c r="I172" s="347"/>
      <c r="J172" s="340"/>
      <c r="K172" s="339"/>
      <c r="L172" s="339"/>
      <c r="M172" s="365"/>
      <c r="N172" s="339"/>
      <c r="O172" s="339"/>
      <c r="P172" s="339"/>
      <c r="Q172" s="339"/>
      <c r="R172" s="339"/>
      <c r="S172" s="339"/>
      <c r="T172" s="339"/>
    </row>
    <row r="173" spans="1:20" ht="9.75" customHeight="1">
      <c r="A173" s="356"/>
      <c r="B173" s="353"/>
      <c r="C173" s="362"/>
      <c r="D173" s="696" t="s">
        <v>492</v>
      </c>
      <c r="E173" s="697"/>
      <c r="F173" s="381"/>
      <c r="G173" s="382" t="s">
        <v>492</v>
      </c>
      <c r="H173" s="383"/>
      <c r="I173" s="347"/>
      <c r="J173" s="340"/>
      <c r="K173" s="339"/>
      <c r="L173" s="339"/>
      <c r="M173" s="368"/>
      <c r="N173" s="339"/>
      <c r="O173" s="339"/>
      <c r="P173" s="339"/>
      <c r="Q173" s="339"/>
      <c r="R173" s="339"/>
      <c r="S173" s="339"/>
      <c r="T173" s="339"/>
    </row>
    <row r="174" spans="1:20" ht="9.75" customHeight="1">
      <c r="A174" s="356" t="s">
        <v>493</v>
      </c>
      <c r="B174" s="353"/>
      <c r="C174" s="340"/>
      <c r="D174" s="340"/>
      <c r="E174" s="675" t="s">
        <v>494</v>
      </c>
      <c r="F174" s="676"/>
      <c r="G174" s="677"/>
      <c r="H174" s="384"/>
      <c r="I174" s="356"/>
      <c r="J174" s="349"/>
      <c r="K174" s="349"/>
      <c r="L174" s="349"/>
      <c r="M174" s="385"/>
      <c r="N174" s="339"/>
      <c r="O174" s="339"/>
      <c r="P174" s="339"/>
      <c r="Q174" s="339"/>
      <c r="R174" s="339"/>
      <c r="S174" s="339"/>
      <c r="T174" s="339"/>
    </row>
    <row r="175" spans="1:20" ht="9.75" customHeight="1">
      <c r="A175" s="356"/>
      <c r="B175" s="353"/>
      <c r="C175" s="340"/>
      <c r="D175" s="340"/>
      <c r="E175" s="678" t="s">
        <v>495</v>
      </c>
      <c r="F175" s="679"/>
      <c r="G175" s="680"/>
      <c r="H175" s="386"/>
      <c r="I175" s="362"/>
      <c r="J175" s="387" t="s">
        <v>94</v>
      </c>
      <c r="K175" s="681" t="s">
        <v>496</v>
      </c>
      <c r="L175" s="387" t="s">
        <v>94</v>
      </c>
      <c r="M175" s="681" t="s">
        <v>497</v>
      </c>
      <c r="N175" s="339"/>
      <c r="O175" s="339"/>
      <c r="P175" s="339"/>
      <c r="Q175" s="339"/>
      <c r="R175" s="339"/>
      <c r="S175" s="339"/>
      <c r="T175" s="339"/>
    </row>
    <row r="176" spans="1:20" ht="9.75" customHeight="1">
      <c r="A176" s="356"/>
      <c r="B176" s="353"/>
      <c r="C176" s="340"/>
      <c r="D176" s="340"/>
      <c r="E176" s="340"/>
      <c r="F176" s="340"/>
      <c r="G176" s="339"/>
      <c r="H176" s="339"/>
      <c r="I176" s="339"/>
      <c r="J176" s="356"/>
      <c r="K176" s="682"/>
      <c r="L176" s="388"/>
      <c r="M176" s="682"/>
      <c r="N176" s="339"/>
      <c r="O176" s="339"/>
      <c r="P176" s="339"/>
      <c r="Q176" s="339"/>
      <c r="R176" s="339"/>
      <c r="S176" s="339"/>
      <c r="T176" s="339"/>
    </row>
    <row r="177" spans="1:20" ht="9.75" customHeight="1">
      <c r="A177" s="356"/>
      <c r="B177" s="353"/>
      <c r="C177" s="340"/>
      <c r="D177" s="340"/>
      <c r="E177" s="340"/>
      <c r="F177" s="340"/>
      <c r="G177" s="339"/>
      <c r="H177" s="339"/>
      <c r="I177" s="339"/>
      <c r="J177" s="356"/>
      <c r="K177" s="682"/>
      <c r="L177" s="388"/>
      <c r="M177" s="682"/>
      <c r="N177" s="339"/>
      <c r="O177" s="339"/>
      <c r="P177" s="339"/>
      <c r="Q177" s="339"/>
      <c r="R177" s="339"/>
      <c r="S177" s="339"/>
      <c r="T177" s="339"/>
    </row>
    <row r="178" spans="1:20" ht="9.75" customHeight="1">
      <c r="A178" s="356"/>
      <c r="B178" s="353"/>
      <c r="C178" s="340"/>
      <c r="D178" s="340"/>
      <c r="E178" s="340"/>
      <c r="F178" s="340"/>
      <c r="G178" s="339"/>
      <c r="H178" s="339"/>
      <c r="I178" s="339"/>
      <c r="J178" s="356"/>
      <c r="K178" s="683"/>
      <c r="L178" s="389"/>
      <c r="M178" s="683"/>
      <c r="N178" s="339"/>
      <c r="O178" s="339"/>
      <c r="P178" s="339"/>
      <c r="Q178" s="339"/>
      <c r="R178" s="339"/>
      <c r="S178" s="339"/>
      <c r="T178" s="339"/>
    </row>
    <row r="179" spans="1:20" ht="9.75" customHeight="1">
      <c r="A179" s="356"/>
      <c r="B179" s="353"/>
      <c r="C179" s="390" t="s">
        <v>498</v>
      </c>
      <c r="D179" s="340"/>
      <c r="F179" s="340"/>
      <c r="G179" s="339"/>
      <c r="H179" s="339"/>
      <c r="I179" s="339"/>
      <c r="J179" s="356"/>
      <c r="K179" s="683"/>
      <c r="L179" s="389"/>
      <c r="M179" s="683"/>
      <c r="N179" s="339"/>
      <c r="O179" s="339"/>
      <c r="P179" s="339"/>
      <c r="Q179" s="339"/>
      <c r="R179" s="339"/>
      <c r="S179" s="339"/>
      <c r="T179" s="339"/>
    </row>
    <row r="180" spans="1:20" ht="9.75" customHeight="1">
      <c r="A180" s="356"/>
      <c r="B180" s="353"/>
      <c r="C180" s="390" t="s">
        <v>499</v>
      </c>
      <c r="D180" s="340"/>
      <c r="F180" s="340"/>
      <c r="G180" s="339"/>
      <c r="H180" s="339"/>
      <c r="I180" s="339"/>
      <c r="J180" s="356"/>
      <c r="K180" s="683"/>
      <c r="L180" s="389"/>
      <c r="M180" s="683"/>
      <c r="N180" s="339"/>
      <c r="O180" s="339"/>
      <c r="P180" s="339"/>
      <c r="Q180" s="339"/>
      <c r="R180" s="339"/>
      <c r="S180" s="339"/>
      <c r="T180" s="339"/>
    </row>
    <row r="181" spans="1:20" ht="9.75" customHeight="1">
      <c r="A181" s="356"/>
      <c r="B181" s="353"/>
      <c r="C181" s="390" t="s">
        <v>500</v>
      </c>
      <c r="D181" s="340"/>
      <c r="F181" s="340"/>
      <c r="G181" s="339"/>
      <c r="H181" s="339"/>
      <c r="I181" s="339"/>
      <c r="J181" s="356"/>
      <c r="K181" s="347"/>
      <c r="L181" s="347"/>
      <c r="M181" s="391"/>
      <c r="N181" s="339"/>
      <c r="O181" s="339"/>
      <c r="P181" s="339"/>
      <c r="Q181" s="339"/>
      <c r="R181" s="339"/>
      <c r="S181" s="339"/>
      <c r="T181" s="339"/>
    </row>
    <row r="182" spans="1:20" ht="9.75" customHeight="1">
      <c r="A182" s="356"/>
      <c r="B182" s="353"/>
      <c r="C182" s="390" t="s">
        <v>501</v>
      </c>
      <c r="D182" s="340"/>
      <c r="F182" s="340"/>
      <c r="G182" s="339"/>
      <c r="H182" s="339"/>
      <c r="I182" s="339"/>
      <c r="J182" s="356"/>
      <c r="K182" s="392" t="s">
        <v>221</v>
      </c>
      <c r="L182" s="392"/>
      <c r="M182" s="393" t="s">
        <v>502</v>
      </c>
      <c r="N182" s="339"/>
      <c r="O182" s="339"/>
      <c r="P182" s="339"/>
      <c r="Q182" s="339"/>
      <c r="R182" s="339"/>
      <c r="S182" s="339"/>
      <c r="T182" s="339"/>
    </row>
    <row r="183" spans="1:20" ht="9.75" customHeight="1">
      <c r="A183" s="356"/>
      <c r="B183" s="353"/>
      <c r="C183" s="390" t="s">
        <v>503</v>
      </c>
      <c r="D183" s="340"/>
      <c r="F183" s="340"/>
      <c r="G183" s="339"/>
      <c r="H183" s="339"/>
      <c r="I183" s="339"/>
      <c r="J183" s="356"/>
      <c r="K183" s="347"/>
      <c r="L183" s="347"/>
      <c r="M183" s="391"/>
      <c r="N183" s="339"/>
      <c r="O183" s="339"/>
      <c r="P183" s="339"/>
      <c r="Q183" s="339"/>
      <c r="R183" s="339"/>
      <c r="S183" s="339"/>
      <c r="T183" s="339"/>
    </row>
    <row r="184" spans="1:20" ht="9.75" customHeight="1">
      <c r="A184" s="362"/>
      <c r="B184" s="370"/>
      <c r="C184" s="394" t="s">
        <v>504</v>
      </c>
      <c r="D184" s="363"/>
      <c r="F184" s="363"/>
      <c r="G184" s="363"/>
      <c r="H184" s="363"/>
      <c r="I184" s="363"/>
      <c r="J184" s="369"/>
      <c r="K184" s="369"/>
      <c r="L184" s="369"/>
      <c r="M184" s="395"/>
      <c r="N184" s="339"/>
      <c r="O184" s="339"/>
      <c r="P184" s="339"/>
      <c r="Q184" s="339"/>
      <c r="R184" s="339"/>
      <c r="S184" s="339"/>
      <c r="T184" s="339"/>
    </row>
    <row r="185" spans="1:20" ht="9.75" customHeight="1">
      <c r="A185" s="348"/>
      <c r="B185" s="348"/>
      <c r="C185" s="348"/>
      <c r="D185" s="348"/>
      <c r="E185" s="348"/>
      <c r="F185" s="348"/>
      <c r="G185" s="348"/>
      <c r="H185" s="348"/>
      <c r="I185" s="348"/>
      <c r="J185" s="348"/>
      <c r="K185" s="348"/>
      <c r="L185" s="348"/>
      <c r="M185" s="396"/>
      <c r="N185" s="339"/>
      <c r="O185" s="339"/>
      <c r="P185" s="339"/>
      <c r="Q185" s="339"/>
      <c r="R185" s="339"/>
      <c r="S185" s="339"/>
      <c r="T185" s="339"/>
    </row>
    <row r="186" spans="1:20" ht="9.75" customHeight="1">
      <c r="A186" s="340"/>
      <c r="B186" s="340"/>
      <c r="C186" s="340"/>
      <c r="D186" s="340"/>
      <c r="E186" s="340"/>
      <c r="F186" s="340"/>
      <c r="G186" s="340"/>
      <c r="H186" s="340"/>
      <c r="I186" s="340"/>
      <c r="J186" s="340"/>
      <c r="K186" s="340"/>
      <c r="L186" s="340"/>
      <c r="M186" s="355"/>
      <c r="N186" s="339"/>
      <c r="O186" s="339"/>
      <c r="P186" s="339"/>
      <c r="Q186" s="339"/>
      <c r="R186" s="339"/>
      <c r="S186" s="339"/>
      <c r="T186" s="339"/>
    </row>
    <row r="187" spans="1:20" ht="9.75" customHeight="1">
      <c r="A187" s="340" t="s">
        <v>505</v>
      </c>
      <c r="B187" s="340"/>
      <c r="C187" s="340"/>
      <c r="D187" s="340"/>
      <c r="E187" s="340"/>
      <c r="F187" s="340"/>
      <c r="G187" s="340"/>
      <c r="H187" s="340"/>
      <c r="I187" s="340"/>
      <c r="J187" s="340"/>
      <c r="K187" s="340"/>
      <c r="L187" s="340"/>
      <c r="M187" s="355"/>
      <c r="N187" s="339"/>
      <c r="O187" s="339"/>
      <c r="P187" s="339"/>
      <c r="Q187" s="339"/>
      <c r="R187" s="339"/>
      <c r="S187" s="339"/>
      <c r="T187" s="339"/>
    </row>
    <row r="188" spans="1:20" ht="9.75" customHeight="1">
      <c r="A188" s="340"/>
      <c r="B188" s="340" t="s">
        <v>506</v>
      </c>
      <c r="C188" s="340"/>
      <c r="D188" s="340"/>
      <c r="E188" s="340"/>
      <c r="F188" s="340"/>
      <c r="G188" s="340"/>
      <c r="H188" s="340"/>
      <c r="I188" s="340"/>
      <c r="J188" s="340"/>
      <c r="K188" s="340"/>
      <c r="L188" s="340"/>
      <c r="M188" s="355"/>
      <c r="N188" s="339"/>
      <c r="O188" s="339"/>
      <c r="P188" s="339"/>
      <c r="Q188" s="339"/>
      <c r="R188" s="339"/>
      <c r="S188" s="339"/>
      <c r="T188" s="339"/>
    </row>
    <row r="189" spans="1:20" ht="9" customHeight="1">
      <c r="A189" s="340"/>
      <c r="B189" s="340"/>
      <c r="C189" s="340"/>
      <c r="D189" s="340"/>
      <c r="E189" s="397"/>
      <c r="F189" s="397"/>
      <c r="G189" s="397"/>
      <c r="H189" s="397"/>
      <c r="I189" s="397"/>
      <c r="J189" s="397"/>
      <c r="K189" s="397"/>
      <c r="L189" s="397"/>
      <c r="M189" s="397"/>
      <c r="N189" s="339"/>
      <c r="O189" s="339"/>
      <c r="P189" s="339"/>
      <c r="Q189" s="339"/>
      <c r="R189" s="339"/>
      <c r="S189" s="339"/>
      <c r="T189" s="339"/>
    </row>
    <row r="190" spans="1:20" ht="9" customHeight="1">
      <c r="A190" s="340"/>
      <c r="B190" s="340"/>
      <c r="C190" s="340"/>
      <c r="D190" s="340"/>
      <c r="E190" s="358"/>
      <c r="F190" s="358"/>
      <c r="G190" s="358"/>
      <c r="H190" s="358"/>
      <c r="I190" s="340"/>
      <c r="J190" s="340"/>
      <c r="K190" s="340"/>
      <c r="L190" s="340"/>
      <c r="M190" s="340"/>
      <c r="N190" s="339"/>
      <c r="O190" s="339"/>
      <c r="P190" s="339"/>
      <c r="Q190" s="339"/>
      <c r="R190" s="339"/>
      <c r="S190" s="339"/>
      <c r="T190" s="339"/>
    </row>
    <row r="191" spans="1:20" ht="9" customHeight="1">
      <c r="A191" s="340"/>
      <c r="B191" s="340"/>
      <c r="C191" s="340"/>
      <c r="D191" s="340"/>
      <c r="E191" s="340"/>
      <c r="F191" s="340"/>
      <c r="G191" s="340"/>
      <c r="H191" s="340"/>
      <c r="I191" s="340"/>
      <c r="J191" s="340"/>
      <c r="K191" s="340"/>
      <c r="L191" s="340"/>
      <c r="M191" s="354"/>
      <c r="N191" s="339"/>
      <c r="O191" s="339"/>
      <c r="P191" s="339"/>
      <c r="Q191" s="339"/>
      <c r="R191" s="339"/>
      <c r="S191" s="339"/>
      <c r="T191" s="339"/>
    </row>
    <row r="192" spans="1:20" ht="9" customHeight="1">
      <c r="A192" s="340"/>
      <c r="B192" s="340"/>
      <c r="C192" s="340"/>
      <c r="D192" s="340"/>
      <c r="E192" s="340"/>
      <c r="F192" s="340"/>
      <c r="G192" s="340"/>
      <c r="H192" s="340"/>
      <c r="I192" s="340"/>
      <c r="J192" s="340"/>
      <c r="K192" s="340"/>
      <c r="L192" s="340"/>
      <c r="M192" s="354"/>
      <c r="N192" s="339"/>
      <c r="O192" s="339"/>
      <c r="P192" s="339"/>
      <c r="Q192" s="339"/>
      <c r="R192" s="339"/>
      <c r="S192" s="339"/>
      <c r="T192" s="339"/>
    </row>
    <row r="193" spans="1:20" ht="9" customHeight="1">
      <c r="A193" s="340"/>
      <c r="B193" s="340"/>
      <c r="C193" s="340"/>
      <c r="D193" s="340"/>
      <c r="E193" s="340"/>
      <c r="F193" s="340"/>
      <c r="G193" s="340"/>
      <c r="H193" s="340"/>
      <c r="I193" s="340"/>
      <c r="J193" s="340"/>
      <c r="K193" s="340"/>
      <c r="L193" s="340"/>
      <c r="M193" s="355"/>
      <c r="N193" s="339"/>
      <c r="O193" s="339"/>
      <c r="P193" s="339"/>
      <c r="Q193" s="339"/>
      <c r="R193" s="339"/>
      <c r="S193" s="339"/>
      <c r="T193" s="339"/>
    </row>
    <row r="194" spans="1:20" ht="9" customHeight="1">
      <c r="A194" s="340"/>
      <c r="B194" s="340"/>
      <c r="C194" s="340"/>
      <c r="D194" s="340"/>
      <c r="E194" s="340"/>
      <c r="F194" s="340"/>
      <c r="G194" s="340"/>
      <c r="H194" s="340"/>
      <c r="I194" s="340"/>
      <c r="J194" s="340"/>
      <c r="K194" s="340"/>
      <c r="L194" s="340"/>
      <c r="M194" s="355"/>
      <c r="N194" s="339"/>
      <c r="O194" s="339"/>
      <c r="P194" s="339"/>
      <c r="Q194" s="339"/>
      <c r="R194" s="339"/>
      <c r="S194" s="339"/>
      <c r="T194" s="339"/>
    </row>
    <row r="195" spans="1:20" ht="9" customHeight="1">
      <c r="A195" s="340"/>
      <c r="B195" s="340"/>
      <c r="C195" s="340"/>
      <c r="D195" s="340"/>
      <c r="E195" s="340"/>
      <c r="F195" s="340"/>
      <c r="G195" s="340"/>
      <c r="H195" s="340"/>
      <c r="I195" s="340"/>
      <c r="J195" s="340"/>
      <c r="K195" s="340"/>
      <c r="L195" s="340"/>
      <c r="M195" s="355"/>
      <c r="N195" s="339"/>
      <c r="O195" s="339"/>
      <c r="P195" s="339"/>
      <c r="Q195" s="339"/>
      <c r="R195" s="339"/>
      <c r="S195" s="339"/>
      <c r="T195" s="339"/>
    </row>
    <row r="196" spans="1:20" ht="9" customHeight="1">
      <c r="A196" s="340"/>
      <c r="B196" s="340"/>
      <c r="C196" s="340"/>
      <c r="D196" s="340"/>
      <c r="E196" s="340"/>
      <c r="F196" s="340"/>
      <c r="G196" s="340"/>
      <c r="H196" s="340"/>
      <c r="I196" s="340"/>
      <c r="J196" s="340"/>
      <c r="K196" s="340"/>
      <c r="L196" s="340"/>
      <c r="M196" s="355"/>
      <c r="N196" s="339"/>
      <c r="O196" s="339"/>
      <c r="P196" s="339"/>
      <c r="Q196" s="339"/>
      <c r="R196" s="339"/>
      <c r="S196" s="339"/>
      <c r="T196" s="339"/>
    </row>
    <row r="197" spans="1:20" ht="9" customHeight="1">
      <c r="A197" s="340"/>
      <c r="B197" s="340"/>
      <c r="C197" s="340"/>
      <c r="D197" s="340"/>
      <c r="E197" s="340"/>
      <c r="F197" s="340"/>
      <c r="G197" s="340"/>
      <c r="H197" s="340"/>
      <c r="I197" s="340"/>
      <c r="J197" s="340"/>
      <c r="K197" s="340"/>
      <c r="L197" s="340"/>
      <c r="M197" s="355"/>
      <c r="N197" s="339"/>
      <c r="O197" s="339"/>
      <c r="P197" s="339"/>
      <c r="Q197" s="339"/>
      <c r="R197" s="339"/>
      <c r="S197" s="339"/>
      <c r="T197" s="339"/>
    </row>
    <row r="198" spans="1:20" ht="9" customHeight="1">
      <c r="A198" s="340"/>
      <c r="B198" s="340"/>
      <c r="C198" s="340"/>
      <c r="D198" s="340"/>
      <c r="E198" s="340"/>
      <c r="F198" s="340"/>
      <c r="G198" s="340"/>
      <c r="H198" s="340"/>
      <c r="I198" s="340"/>
      <c r="J198" s="340"/>
      <c r="K198" s="340"/>
      <c r="L198" s="340"/>
      <c r="M198" s="354"/>
      <c r="N198" s="339"/>
      <c r="O198" s="339"/>
      <c r="P198" s="339"/>
      <c r="Q198" s="339"/>
      <c r="R198" s="339"/>
      <c r="S198" s="339"/>
      <c r="T198" s="339"/>
    </row>
    <row r="199" spans="1:20" ht="9" customHeight="1">
      <c r="A199" s="340"/>
      <c r="B199" s="340"/>
      <c r="C199" s="340"/>
      <c r="D199" s="340"/>
      <c r="E199" s="340"/>
      <c r="F199" s="340"/>
      <c r="G199" s="340"/>
      <c r="H199" s="340"/>
      <c r="I199" s="340"/>
      <c r="J199" s="340"/>
      <c r="K199" s="340"/>
      <c r="L199" s="340"/>
      <c r="M199" s="354"/>
      <c r="N199" s="339"/>
      <c r="O199" s="339"/>
      <c r="P199" s="339"/>
      <c r="Q199" s="339"/>
      <c r="R199" s="339"/>
      <c r="S199" s="339"/>
      <c r="T199" s="339"/>
    </row>
    <row r="200" spans="1:20" ht="9" customHeight="1">
      <c r="A200" s="340"/>
      <c r="B200" s="340"/>
      <c r="C200" s="340"/>
      <c r="D200" s="340"/>
      <c r="E200" s="340"/>
      <c r="F200" s="340"/>
      <c r="G200" s="340"/>
      <c r="H200" s="340"/>
      <c r="I200" s="340"/>
      <c r="J200" s="340"/>
      <c r="K200" s="340"/>
      <c r="L200" s="340"/>
      <c r="M200" s="354"/>
      <c r="N200" s="339"/>
      <c r="O200" s="339"/>
      <c r="P200" s="339"/>
      <c r="Q200" s="339"/>
      <c r="R200" s="339"/>
      <c r="S200" s="339"/>
      <c r="T200" s="339"/>
    </row>
    <row r="201" spans="1:20" ht="9" customHeight="1">
      <c r="A201" s="340"/>
      <c r="B201" s="340"/>
      <c r="C201" s="340"/>
      <c r="D201" s="340"/>
      <c r="E201" s="340"/>
      <c r="F201" s="340"/>
      <c r="G201" s="340"/>
      <c r="H201" s="340"/>
      <c r="I201" s="340"/>
      <c r="J201" s="340"/>
      <c r="K201" s="340"/>
      <c r="L201" s="340"/>
      <c r="M201" s="354"/>
      <c r="N201" s="339"/>
      <c r="O201" s="339"/>
      <c r="P201" s="339"/>
      <c r="Q201" s="339"/>
      <c r="R201" s="339"/>
      <c r="S201" s="339"/>
      <c r="T201" s="339"/>
    </row>
    <row r="202" spans="1:20" ht="9" customHeight="1">
      <c r="A202" s="340"/>
      <c r="B202" s="340"/>
      <c r="C202" s="340"/>
      <c r="D202" s="340"/>
      <c r="E202" s="340"/>
      <c r="F202" s="340"/>
      <c r="G202" s="340"/>
      <c r="H202" s="340"/>
      <c r="I202" s="340"/>
      <c r="J202" s="340"/>
      <c r="K202" s="340"/>
      <c r="L202" s="340"/>
      <c r="M202" s="354"/>
      <c r="N202" s="339"/>
      <c r="O202" s="339"/>
      <c r="P202" s="339"/>
      <c r="Q202" s="339"/>
      <c r="R202" s="339"/>
      <c r="S202" s="339"/>
      <c r="T202" s="339"/>
    </row>
    <row r="203" spans="1:20" ht="9" customHeight="1">
      <c r="A203" s="340"/>
      <c r="B203" s="340"/>
      <c r="C203" s="340"/>
      <c r="D203" s="340"/>
      <c r="E203" s="340"/>
      <c r="F203" s="340"/>
      <c r="G203" s="340"/>
      <c r="H203" s="340"/>
      <c r="I203" s="340"/>
      <c r="J203" s="340"/>
      <c r="K203" s="340"/>
      <c r="L203" s="340"/>
      <c r="M203" s="355"/>
      <c r="N203" s="339"/>
      <c r="O203" s="339"/>
      <c r="P203" s="339"/>
      <c r="Q203" s="339"/>
      <c r="R203" s="339"/>
      <c r="S203" s="339"/>
      <c r="T203" s="339"/>
    </row>
    <row r="204" spans="1:20" ht="9" customHeight="1">
      <c r="A204" s="340"/>
      <c r="B204" s="340"/>
      <c r="C204" s="340"/>
      <c r="D204" s="340"/>
      <c r="E204" s="340"/>
      <c r="F204" s="340"/>
      <c r="G204" s="340"/>
      <c r="H204" s="340"/>
      <c r="I204" s="340"/>
      <c r="J204" s="340"/>
      <c r="K204" s="340"/>
      <c r="L204" s="340"/>
      <c r="M204" s="355"/>
      <c r="N204" s="339"/>
      <c r="O204" s="339"/>
      <c r="P204" s="339"/>
      <c r="Q204" s="339"/>
      <c r="R204" s="339"/>
      <c r="S204" s="339"/>
      <c r="T204" s="339"/>
    </row>
    <row r="205" spans="1:20" ht="9" customHeight="1">
      <c r="A205" s="340"/>
      <c r="B205" s="340"/>
      <c r="C205" s="340"/>
      <c r="D205" s="340"/>
      <c r="E205" s="340"/>
      <c r="F205" s="340"/>
      <c r="G205" s="340"/>
      <c r="H205" s="340"/>
      <c r="I205" s="340"/>
      <c r="J205" s="340"/>
      <c r="K205" s="340"/>
      <c r="L205" s="340"/>
      <c r="M205" s="355"/>
      <c r="N205" s="339"/>
      <c r="O205" s="339"/>
      <c r="P205" s="339"/>
      <c r="Q205" s="339"/>
      <c r="R205" s="339"/>
      <c r="S205" s="339"/>
      <c r="T205" s="339"/>
    </row>
    <row r="206" spans="1:20" ht="9" customHeight="1">
      <c r="A206" s="340"/>
      <c r="B206" s="340"/>
      <c r="C206" s="340"/>
      <c r="D206" s="340"/>
      <c r="E206" s="340"/>
      <c r="F206" s="340"/>
      <c r="G206" s="340"/>
      <c r="H206" s="340"/>
      <c r="I206" s="340"/>
      <c r="J206" s="340"/>
      <c r="K206" s="340"/>
      <c r="L206" s="340"/>
      <c r="M206" s="355"/>
      <c r="N206" s="339"/>
      <c r="O206" s="339"/>
      <c r="P206" s="339"/>
      <c r="Q206" s="339"/>
      <c r="R206" s="339"/>
      <c r="S206" s="339"/>
      <c r="T206" s="339"/>
    </row>
    <row r="207" spans="1:20" ht="9" customHeight="1">
      <c r="A207" s="340"/>
      <c r="B207" s="340"/>
      <c r="C207" s="340"/>
      <c r="D207" s="340"/>
      <c r="E207" s="340"/>
      <c r="F207" s="340"/>
      <c r="G207" s="340"/>
      <c r="H207" s="340"/>
      <c r="I207" s="340"/>
      <c r="J207" s="340"/>
      <c r="K207" s="340"/>
      <c r="L207" s="340"/>
      <c r="M207" s="354"/>
      <c r="N207" s="339"/>
      <c r="O207" s="339"/>
      <c r="P207" s="339"/>
      <c r="Q207" s="339"/>
      <c r="R207" s="339"/>
      <c r="S207" s="339"/>
      <c r="T207" s="339"/>
    </row>
    <row r="208" spans="1:20" ht="9" customHeight="1">
      <c r="A208" s="340"/>
      <c r="B208" s="340"/>
      <c r="C208" s="340"/>
      <c r="D208" s="340"/>
      <c r="E208" s="340"/>
      <c r="F208" s="340"/>
      <c r="G208" s="340"/>
      <c r="H208" s="340"/>
      <c r="I208" s="340"/>
      <c r="J208" s="340"/>
      <c r="K208" s="340"/>
      <c r="L208" s="340"/>
      <c r="M208" s="354"/>
      <c r="N208" s="339"/>
      <c r="O208" s="339"/>
      <c r="P208" s="339"/>
      <c r="Q208" s="339"/>
      <c r="R208" s="339"/>
      <c r="S208" s="339"/>
      <c r="T208" s="339"/>
    </row>
    <row r="209" spans="1:20" ht="9" customHeight="1">
      <c r="A209" s="340"/>
      <c r="B209" s="340"/>
      <c r="C209" s="340"/>
      <c r="D209" s="340"/>
      <c r="E209" s="340"/>
      <c r="F209" s="340"/>
      <c r="G209" s="340"/>
      <c r="H209" s="340"/>
      <c r="I209" s="340"/>
      <c r="J209" s="340"/>
      <c r="K209" s="340"/>
      <c r="L209" s="340"/>
      <c r="M209" s="355"/>
      <c r="N209" s="339"/>
      <c r="O209" s="339"/>
      <c r="P209" s="339"/>
      <c r="Q209" s="339"/>
      <c r="R209" s="339"/>
      <c r="S209" s="339"/>
      <c r="T209" s="339"/>
    </row>
    <row r="210" spans="1:20" ht="9" customHeight="1">
      <c r="A210" s="340"/>
      <c r="B210" s="340"/>
      <c r="C210" s="340"/>
      <c r="D210" s="340"/>
      <c r="E210" s="340"/>
      <c r="F210" s="340"/>
      <c r="G210" s="340"/>
      <c r="H210" s="340"/>
      <c r="I210" s="340"/>
      <c r="J210" s="340"/>
      <c r="K210" s="340"/>
      <c r="L210" s="340"/>
      <c r="M210" s="355"/>
      <c r="N210" s="339"/>
      <c r="O210" s="339"/>
      <c r="P210" s="339"/>
      <c r="Q210" s="339"/>
      <c r="R210" s="339"/>
      <c r="S210" s="339"/>
      <c r="T210" s="339"/>
    </row>
    <row r="211" spans="1:20" ht="9" customHeight="1">
      <c r="A211" s="340"/>
      <c r="B211" s="340"/>
      <c r="C211" s="340"/>
      <c r="D211" s="340"/>
      <c r="E211" s="340"/>
      <c r="F211" s="340"/>
      <c r="G211" s="340"/>
      <c r="H211" s="340"/>
      <c r="I211" s="340"/>
      <c r="J211" s="340"/>
      <c r="K211" s="340"/>
      <c r="L211" s="340"/>
      <c r="M211" s="355"/>
      <c r="N211" s="339"/>
      <c r="O211" s="339"/>
      <c r="P211" s="339"/>
      <c r="Q211" s="339"/>
      <c r="R211" s="339"/>
      <c r="S211" s="339"/>
      <c r="T211" s="339"/>
    </row>
    <row r="212" spans="1:20" ht="9" customHeight="1">
      <c r="A212" s="340"/>
      <c r="B212" s="340"/>
      <c r="C212" s="340"/>
      <c r="D212" s="340"/>
      <c r="E212" s="340"/>
      <c r="F212" s="340"/>
      <c r="G212" s="340"/>
      <c r="H212" s="340"/>
      <c r="I212" s="340"/>
      <c r="J212" s="340"/>
      <c r="K212" s="340"/>
      <c r="L212" s="340"/>
      <c r="M212" s="354"/>
      <c r="N212" s="339"/>
      <c r="O212" s="339"/>
      <c r="P212" s="339"/>
      <c r="Q212" s="339"/>
      <c r="R212" s="339"/>
      <c r="S212" s="339"/>
      <c r="T212" s="339"/>
    </row>
    <row r="213" spans="1:20" ht="9" customHeight="1">
      <c r="A213" s="340"/>
      <c r="B213" s="340"/>
      <c r="C213" s="340"/>
      <c r="D213" s="340"/>
      <c r="E213" s="340"/>
      <c r="F213" s="340"/>
      <c r="G213" s="340"/>
      <c r="H213" s="340"/>
      <c r="I213" s="340"/>
      <c r="J213" s="340"/>
      <c r="K213" s="340"/>
      <c r="L213" s="340"/>
      <c r="M213" s="358"/>
      <c r="N213" s="339"/>
      <c r="O213" s="339"/>
      <c r="P213" s="339"/>
      <c r="Q213" s="339"/>
      <c r="R213" s="339"/>
      <c r="S213" s="339"/>
      <c r="T213" s="339"/>
    </row>
    <row r="214" spans="1:20" ht="9" customHeight="1">
      <c r="A214" s="340"/>
      <c r="B214" s="340"/>
      <c r="C214" s="340"/>
      <c r="D214" s="340"/>
      <c r="E214" s="340"/>
      <c r="F214" s="340"/>
      <c r="G214" s="340"/>
      <c r="H214" s="340"/>
      <c r="I214" s="340"/>
      <c r="J214" s="340"/>
      <c r="K214" s="340"/>
      <c r="L214" s="340"/>
      <c r="M214" s="340"/>
      <c r="N214" s="339"/>
      <c r="O214" s="339"/>
      <c r="P214" s="339"/>
      <c r="Q214" s="339"/>
      <c r="R214" s="339"/>
      <c r="S214" s="339"/>
      <c r="T214" s="339"/>
    </row>
    <row r="215" spans="1:20" ht="9" customHeight="1">
      <c r="A215" s="340"/>
      <c r="B215" s="340"/>
      <c r="C215" s="340"/>
      <c r="D215" s="340"/>
      <c r="E215" s="340"/>
      <c r="F215" s="340"/>
      <c r="G215" s="340"/>
      <c r="H215" s="340"/>
      <c r="I215" s="340"/>
      <c r="J215" s="340"/>
      <c r="K215" s="340"/>
      <c r="L215" s="340"/>
      <c r="M215" s="340"/>
      <c r="N215" s="339"/>
      <c r="O215" s="339"/>
      <c r="P215" s="339"/>
      <c r="Q215" s="339"/>
      <c r="R215" s="339"/>
      <c r="S215" s="339"/>
      <c r="T215" s="339"/>
    </row>
    <row r="216" spans="1:20" ht="9" customHeight="1">
      <c r="A216" s="340"/>
      <c r="B216" s="340"/>
      <c r="C216" s="340"/>
      <c r="D216" s="340"/>
      <c r="E216" s="340"/>
      <c r="F216" s="340"/>
      <c r="G216" s="340"/>
      <c r="H216" s="340"/>
      <c r="I216" s="340"/>
      <c r="J216" s="340"/>
      <c r="K216" s="340"/>
      <c r="L216" s="340"/>
      <c r="M216" s="340"/>
      <c r="N216" s="339"/>
      <c r="O216" s="339"/>
      <c r="P216" s="339"/>
      <c r="Q216" s="339"/>
      <c r="R216" s="339"/>
      <c r="S216" s="339"/>
      <c r="T216" s="339"/>
    </row>
    <row r="217" spans="1:20" ht="9" customHeight="1">
      <c r="A217" s="340"/>
      <c r="B217" s="340"/>
      <c r="C217" s="340"/>
      <c r="D217" s="340"/>
      <c r="E217" s="340"/>
      <c r="F217" s="340"/>
      <c r="G217" s="340"/>
      <c r="H217" s="340"/>
      <c r="I217" s="340"/>
      <c r="J217" s="340"/>
      <c r="K217" s="340"/>
      <c r="L217" s="340"/>
      <c r="M217" s="340"/>
      <c r="N217" s="339"/>
      <c r="O217" s="339"/>
      <c r="P217" s="339"/>
      <c r="Q217" s="339"/>
      <c r="R217" s="339"/>
      <c r="S217" s="339"/>
      <c r="T217" s="339"/>
    </row>
  </sheetData>
  <mergeCells count="98">
    <mergeCell ref="D7:K7"/>
    <mergeCell ref="D8:K9"/>
    <mergeCell ref="D10:K11"/>
    <mergeCell ref="L5:M5"/>
    <mergeCell ref="G1:K2"/>
    <mergeCell ref="C4:E4"/>
    <mergeCell ref="F4:G4"/>
    <mergeCell ref="H4:I4"/>
    <mergeCell ref="J4:K4"/>
    <mergeCell ref="L4:M4"/>
    <mergeCell ref="C5:E5"/>
    <mergeCell ref="F5:G5"/>
    <mergeCell ref="H5:I5"/>
    <mergeCell ref="J5:K5"/>
    <mergeCell ref="D12:K12"/>
    <mergeCell ref="D14:K15"/>
    <mergeCell ref="D16:K16"/>
    <mergeCell ref="M8:M12"/>
    <mergeCell ref="M13:M17"/>
    <mergeCell ref="I20:K20"/>
    <mergeCell ref="M31:M34"/>
    <mergeCell ref="I24:K24"/>
    <mergeCell ref="C27:E27"/>
    <mergeCell ref="F27:G27"/>
    <mergeCell ref="H27:I27"/>
    <mergeCell ref="J27:K27"/>
    <mergeCell ref="L27:M27"/>
    <mergeCell ref="C28:E28"/>
    <mergeCell ref="F28:G28"/>
    <mergeCell ref="H28:I28"/>
    <mergeCell ref="J28:K28"/>
    <mergeCell ref="L28:M28"/>
    <mergeCell ref="I21:K21"/>
    <mergeCell ref="M64:M66"/>
    <mergeCell ref="M37:M39"/>
    <mergeCell ref="M45:M48"/>
    <mergeCell ref="C57:E57"/>
    <mergeCell ref="F57:G57"/>
    <mergeCell ref="H57:I57"/>
    <mergeCell ref="J57:K57"/>
    <mergeCell ref="C58:E58"/>
    <mergeCell ref="F58:G58"/>
    <mergeCell ref="H58:I58"/>
    <mergeCell ref="J58:K58"/>
    <mergeCell ref="M59:M63"/>
    <mergeCell ref="M86:M91"/>
    <mergeCell ref="M67:M69"/>
    <mergeCell ref="M71:M75"/>
    <mergeCell ref="C81:E81"/>
    <mergeCell ref="F81:G81"/>
    <mergeCell ref="H81:I81"/>
    <mergeCell ref="J81:K81"/>
    <mergeCell ref="C82:E82"/>
    <mergeCell ref="F82:G82"/>
    <mergeCell ref="H82:I82"/>
    <mergeCell ref="J82:K82"/>
    <mergeCell ref="D86:K86"/>
    <mergeCell ref="M113:M117"/>
    <mergeCell ref="M96:M100"/>
    <mergeCell ref="C111:E111"/>
    <mergeCell ref="F111:G111"/>
    <mergeCell ref="H111:I111"/>
    <mergeCell ref="J111:K111"/>
    <mergeCell ref="L111:M111"/>
    <mergeCell ref="C112:E112"/>
    <mergeCell ref="F112:G112"/>
    <mergeCell ref="H112:I112"/>
    <mergeCell ref="J112:K112"/>
    <mergeCell ref="L112:M112"/>
    <mergeCell ref="M148:M152"/>
    <mergeCell ref="M121:M126"/>
    <mergeCell ref="M130:M134"/>
    <mergeCell ref="C135:E135"/>
    <mergeCell ref="F135:G135"/>
    <mergeCell ref="H135:I135"/>
    <mergeCell ref="J135:K135"/>
    <mergeCell ref="C136:E136"/>
    <mergeCell ref="F136:G136"/>
    <mergeCell ref="H136:I136"/>
    <mergeCell ref="J136:K136"/>
    <mergeCell ref="M138:M143"/>
    <mergeCell ref="M154:M157"/>
    <mergeCell ref="A165:B165"/>
    <mergeCell ref="C165:E165"/>
    <mergeCell ref="F165:G165"/>
    <mergeCell ref="H165:I165"/>
    <mergeCell ref="J165:K165"/>
    <mergeCell ref="L165:M165"/>
    <mergeCell ref="E174:G174"/>
    <mergeCell ref="E175:G175"/>
    <mergeCell ref="K175:K180"/>
    <mergeCell ref="M175:M180"/>
    <mergeCell ref="A166:B168"/>
    <mergeCell ref="D166:E172"/>
    <mergeCell ref="G166:G172"/>
    <mergeCell ref="I166:I169"/>
    <mergeCell ref="K166:M168"/>
    <mergeCell ref="D173:E173"/>
  </mergeCells>
  <phoneticPr fontId="6"/>
  <dataValidations count="2">
    <dataValidation type="list" allowBlank="1" showInputMessage="1" showErrorMessage="1" sqref="C7:C8 C10 C30:C42 C138:C144 C84:C90 C60:C73 C114:C126 C12:C14 C16:C17">
      <formula1>"・,〇,×"</formula1>
    </dataValidation>
    <dataValidation type="list" allowBlank="1" showInputMessage="1" showErrorMessage="1" sqref="L8 L37 L31 L59 L64 L67 L71 L86 L96 L113 L121 L130 L138 L148 L154 C166 F166 H166 J175 L175">
      <formula1>"・,〇"</formula1>
    </dataValidation>
  </dataValidations>
  <printOptions horizontalCentered="1"/>
  <pageMargins left="0.70866141732283472" right="0.70866141732283472" top="0.74803149606299213" bottom="0.74803149606299213" header="0.31496062992125984" footer="0.31496062992125984"/>
  <pageSetup paperSize="9" orientation="landscape" r:id="rId1"/>
  <rowBreaks count="3" manualBreakCount="3">
    <brk id="55" max="12" man="1"/>
    <brk id="109" max="12" man="1"/>
    <brk id="16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57"/>
  <sheetViews>
    <sheetView view="pageBreakPreview" topLeftCell="A28" zoomScale="120" zoomScaleNormal="125" zoomScaleSheetLayoutView="120" workbookViewId="0">
      <selection activeCell="C40" sqref="C40"/>
    </sheetView>
  </sheetViews>
  <sheetFormatPr defaultRowHeight="13.5"/>
  <cols>
    <col min="1" max="2" width="8.625" style="399" customWidth="1"/>
    <col min="3" max="3" width="3.5" style="399" customWidth="1"/>
    <col min="4" max="7" width="10.5" style="399" customWidth="1"/>
    <col min="8" max="8" width="32.875" style="399" customWidth="1"/>
    <col min="9" max="12" width="5.5" style="399" customWidth="1"/>
    <col min="13" max="13" width="10" style="399" customWidth="1"/>
    <col min="14" max="14" width="5.25" style="403" customWidth="1"/>
    <col min="15" max="15" width="6.25" style="403" bestFit="1" customWidth="1"/>
    <col min="16" max="16" width="6.25" style="403" customWidth="1"/>
    <col min="17" max="16384" width="9" style="403"/>
  </cols>
  <sheetData>
    <row r="1" spans="1:20" ht="9" customHeight="1">
      <c r="A1" s="398" t="s">
        <v>507</v>
      </c>
      <c r="D1" s="726" t="s">
        <v>122</v>
      </c>
      <c r="E1" s="726"/>
      <c r="F1" s="726"/>
      <c r="G1" s="726"/>
      <c r="H1" s="726"/>
      <c r="I1" s="727"/>
      <c r="J1" s="727"/>
      <c r="K1" s="400"/>
      <c r="L1" s="400"/>
      <c r="M1" s="401"/>
      <c r="N1" s="402"/>
      <c r="O1" s="402"/>
      <c r="P1" s="402"/>
      <c r="Q1" s="402"/>
      <c r="R1" s="402"/>
    </row>
    <row r="2" spans="1:20" ht="9" customHeight="1">
      <c r="D2" s="727"/>
      <c r="E2" s="727"/>
      <c r="F2" s="727"/>
      <c r="G2" s="727"/>
      <c r="H2" s="727"/>
      <c r="I2" s="727"/>
      <c r="J2" s="727"/>
      <c r="K2" s="400"/>
      <c r="L2" s="400"/>
      <c r="M2" s="404"/>
      <c r="N2" s="402"/>
      <c r="O2" s="402"/>
      <c r="P2" s="402"/>
      <c r="Q2" s="402"/>
      <c r="R2" s="402"/>
    </row>
    <row r="3" spans="1:20" ht="9.75" customHeight="1">
      <c r="A3" s="398" t="s">
        <v>508</v>
      </c>
      <c r="B3" s="405"/>
      <c r="C3" s="405"/>
      <c r="D3" s="405"/>
      <c r="E3" s="405"/>
      <c r="F3" s="405"/>
      <c r="G3" s="405"/>
      <c r="H3" s="405"/>
      <c r="I3" s="405"/>
      <c r="J3" s="405"/>
      <c r="K3" s="405"/>
      <c r="L3" s="405"/>
      <c r="M3" s="406" t="s">
        <v>426</v>
      </c>
      <c r="N3" s="407"/>
      <c r="O3" s="407"/>
      <c r="P3" s="407"/>
      <c r="Q3" s="407"/>
      <c r="R3" s="407"/>
      <c r="S3" s="407"/>
      <c r="T3" s="408"/>
    </row>
    <row r="4" spans="1:20" ht="9.75" customHeight="1">
      <c r="A4" s="409" t="s">
        <v>129</v>
      </c>
      <c r="B4" s="409" t="s">
        <v>130</v>
      </c>
      <c r="C4" s="736" t="s">
        <v>509</v>
      </c>
      <c r="D4" s="737"/>
      <c r="E4" s="737"/>
      <c r="F4" s="737"/>
      <c r="G4" s="737"/>
      <c r="H4" s="738"/>
      <c r="I4" s="735" t="s">
        <v>582</v>
      </c>
      <c r="J4" s="735"/>
      <c r="K4" s="735"/>
      <c r="L4" s="735"/>
      <c r="M4" s="735"/>
      <c r="N4" s="407"/>
      <c r="O4" s="407"/>
      <c r="P4" s="407"/>
      <c r="Q4" s="407"/>
      <c r="R4" s="407"/>
      <c r="S4" s="407"/>
      <c r="T4" s="407"/>
    </row>
    <row r="5" spans="1:20" ht="9.75" customHeight="1">
      <c r="A5" s="410"/>
      <c r="B5" s="410"/>
      <c r="C5" s="411" t="s">
        <v>510</v>
      </c>
      <c r="G5" s="412"/>
      <c r="H5" s="413"/>
      <c r="I5" s="414"/>
      <c r="J5" s="413"/>
      <c r="K5" s="413"/>
      <c r="L5" s="413"/>
      <c r="M5" s="463"/>
      <c r="N5" s="407"/>
      <c r="O5" s="407"/>
      <c r="P5" s="407"/>
      <c r="Q5" s="407"/>
      <c r="R5" s="407"/>
      <c r="S5" s="407"/>
      <c r="T5" s="407"/>
    </row>
    <row r="6" spans="1:20" ht="9.75" customHeight="1">
      <c r="A6" s="416" t="s">
        <v>511</v>
      </c>
      <c r="B6" s="416" t="s">
        <v>512</v>
      </c>
      <c r="C6" s="417" t="s">
        <v>94</v>
      </c>
      <c r="D6" s="413" t="s">
        <v>697</v>
      </c>
      <c r="E6" s="413"/>
      <c r="F6" s="413"/>
      <c r="G6" s="412"/>
      <c r="H6" s="413"/>
      <c r="I6" s="411" t="s">
        <v>583</v>
      </c>
      <c r="J6" s="413"/>
      <c r="K6" s="413"/>
      <c r="L6" s="413"/>
      <c r="M6" s="464" t="s">
        <v>584</v>
      </c>
      <c r="N6" s="408"/>
      <c r="O6" s="407"/>
      <c r="P6" s="407"/>
      <c r="Q6" s="407"/>
      <c r="R6" s="407"/>
      <c r="S6" s="407"/>
      <c r="T6" s="407"/>
    </row>
    <row r="7" spans="1:20" ht="9.75" customHeight="1">
      <c r="A7" s="419" t="s">
        <v>513</v>
      </c>
      <c r="B7" s="416" t="s">
        <v>514</v>
      </c>
      <c r="C7" s="417" t="s">
        <v>94</v>
      </c>
      <c r="D7" s="728" t="s">
        <v>698</v>
      </c>
      <c r="E7" s="728"/>
      <c r="F7" s="728"/>
      <c r="G7" s="729"/>
      <c r="H7" s="729"/>
      <c r="I7" s="411" t="s">
        <v>583</v>
      </c>
      <c r="J7" s="413"/>
      <c r="K7" s="413"/>
      <c r="L7" s="413"/>
      <c r="M7" s="464" t="s">
        <v>584</v>
      </c>
      <c r="N7" s="408"/>
      <c r="O7" s="407"/>
      <c r="P7" s="407"/>
      <c r="Q7" s="407"/>
      <c r="R7" s="407"/>
      <c r="S7" s="407"/>
      <c r="T7" s="407"/>
    </row>
    <row r="8" spans="1:20" ht="9.75" customHeight="1">
      <c r="A8" s="416"/>
      <c r="B8" s="416" t="s">
        <v>515</v>
      </c>
      <c r="C8" s="417" t="s">
        <v>94</v>
      </c>
      <c r="D8" s="412" t="s">
        <v>699</v>
      </c>
      <c r="E8" s="420"/>
      <c r="F8" s="420"/>
      <c r="G8" s="412"/>
      <c r="H8" s="442"/>
      <c r="I8" s="411" t="s">
        <v>583</v>
      </c>
      <c r="J8" s="413"/>
      <c r="K8" s="413"/>
      <c r="L8" s="413"/>
      <c r="M8" s="464" t="s">
        <v>584</v>
      </c>
      <c r="N8" s="408"/>
      <c r="O8" s="407"/>
      <c r="P8" s="407"/>
      <c r="Q8" s="407"/>
      <c r="R8" s="407"/>
      <c r="S8" s="407"/>
      <c r="T8" s="407"/>
    </row>
    <row r="9" spans="1:20" ht="9.75" customHeight="1">
      <c r="A9" s="416"/>
      <c r="B9" s="416"/>
      <c r="C9" s="417" t="s">
        <v>94</v>
      </c>
      <c r="D9" s="412" t="s">
        <v>700</v>
      </c>
      <c r="E9" s="420"/>
      <c r="F9" s="420"/>
      <c r="G9" s="412"/>
      <c r="H9" s="442"/>
      <c r="I9" s="411" t="s">
        <v>583</v>
      </c>
      <c r="J9" s="413"/>
      <c r="K9" s="413"/>
      <c r="L9" s="413"/>
      <c r="M9" s="464" t="s">
        <v>584</v>
      </c>
      <c r="N9" s="408"/>
      <c r="O9" s="407"/>
      <c r="P9" s="407"/>
      <c r="Q9" s="407"/>
      <c r="R9" s="407"/>
      <c r="S9" s="407"/>
      <c r="T9" s="407"/>
    </row>
    <row r="10" spans="1:20" ht="9.75" customHeight="1">
      <c r="A10" s="416"/>
      <c r="B10" s="416"/>
      <c r="C10" s="417" t="s">
        <v>94</v>
      </c>
      <c r="D10" s="730" t="s">
        <v>701</v>
      </c>
      <c r="E10" s="730"/>
      <c r="F10" s="730"/>
      <c r="G10" s="731"/>
      <c r="H10" s="731"/>
      <c r="I10" s="411" t="s">
        <v>583</v>
      </c>
      <c r="J10" s="413"/>
      <c r="K10" s="413"/>
      <c r="L10" s="413"/>
      <c r="M10" s="464" t="s">
        <v>584</v>
      </c>
      <c r="N10" s="408"/>
      <c r="O10" s="407"/>
      <c r="P10" s="407"/>
      <c r="Q10" s="407"/>
      <c r="R10" s="407"/>
      <c r="S10" s="407"/>
      <c r="T10" s="407"/>
    </row>
    <row r="11" spans="1:20" ht="9.75" customHeight="1">
      <c r="A11" s="416"/>
      <c r="B11" s="416"/>
      <c r="C11" s="417" t="s">
        <v>94</v>
      </c>
      <c r="D11" s="728" t="s">
        <v>702</v>
      </c>
      <c r="E11" s="728"/>
      <c r="F11" s="728"/>
      <c r="G11" s="729"/>
      <c r="H11" s="729"/>
      <c r="I11" s="411" t="s">
        <v>583</v>
      </c>
      <c r="J11" s="413"/>
      <c r="K11" s="413"/>
      <c r="L11" s="413"/>
      <c r="M11" s="464" t="s">
        <v>584</v>
      </c>
      <c r="N11" s="408"/>
      <c r="O11" s="407"/>
      <c r="P11" s="407"/>
      <c r="Q11" s="407"/>
      <c r="R11" s="407"/>
      <c r="S11" s="407"/>
      <c r="T11" s="407"/>
    </row>
    <row r="12" spans="1:20" ht="9.75" customHeight="1">
      <c r="A12" s="416"/>
      <c r="B12" s="416"/>
      <c r="C12" s="417" t="s">
        <v>94</v>
      </c>
      <c r="D12" s="413" t="s">
        <v>703</v>
      </c>
      <c r="E12" s="413"/>
      <c r="F12" s="413"/>
      <c r="G12" s="412"/>
      <c r="H12" s="413"/>
      <c r="I12" s="411" t="s">
        <v>583</v>
      </c>
      <c r="J12" s="413"/>
      <c r="K12" s="413"/>
      <c r="L12" s="413"/>
      <c r="M12" s="464" t="s">
        <v>584</v>
      </c>
      <c r="N12" s="408"/>
      <c r="O12" s="407"/>
      <c r="P12" s="407"/>
      <c r="Q12" s="407"/>
      <c r="R12" s="407"/>
      <c r="S12" s="407"/>
      <c r="T12" s="407"/>
    </row>
    <row r="13" spans="1:20" ht="9.75" customHeight="1">
      <c r="A13" s="416"/>
      <c r="B13" s="416"/>
      <c r="C13" s="417" t="s">
        <v>94</v>
      </c>
      <c r="D13" s="413" t="s">
        <v>704</v>
      </c>
      <c r="E13" s="413"/>
      <c r="F13" s="413"/>
      <c r="G13" s="412"/>
      <c r="H13" s="413"/>
      <c r="I13" s="411" t="s">
        <v>583</v>
      </c>
      <c r="J13" s="413"/>
      <c r="K13" s="413"/>
      <c r="L13" s="413"/>
      <c r="M13" s="464" t="s">
        <v>584</v>
      </c>
      <c r="N13" s="408"/>
      <c r="O13" s="407"/>
      <c r="P13" s="407"/>
      <c r="Q13" s="407"/>
      <c r="R13" s="407"/>
      <c r="S13" s="407"/>
      <c r="T13" s="407"/>
    </row>
    <row r="14" spans="1:20" ht="9.75" customHeight="1">
      <c r="A14" s="416"/>
      <c r="B14" s="416"/>
      <c r="C14" s="417" t="s">
        <v>94</v>
      </c>
      <c r="D14" s="413" t="s">
        <v>705</v>
      </c>
      <c r="E14" s="413"/>
      <c r="F14" s="413"/>
      <c r="G14" s="412"/>
      <c r="H14" s="413"/>
      <c r="I14" s="411" t="s">
        <v>583</v>
      </c>
      <c r="J14" s="413"/>
      <c r="K14" s="413"/>
      <c r="L14" s="413"/>
      <c r="M14" s="464" t="s">
        <v>584</v>
      </c>
      <c r="N14" s="408"/>
      <c r="O14" s="407"/>
      <c r="P14" s="407"/>
      <c r="Q14" s="407"/>
      <c r="R14" s="407"/>
      <c r="S14" s="407"/>
      <c r="T14" s="407"/>
    </row>
    <row r="15" spans="1:20" ht="9.75" customHeight="1">
      <c r="A15" s="416"/>
      <c r="B15" s="416"/>
      <c r="C15" s="417" t="s">
        <v>94</v>
      </c>
      <c r="D15" s="413" t="s">
        <v>706</v>
      </c>
      <c r="E15" s="413"/>
      <c r="F15" s="413"/>
      <c r="G15" s="412"/>
      <c r="H15" s="413"/>
      <c r="I15" s="411" t="s">
        <v>583</v>
      </c>
      <c r="J15" s="413"/>
      <c r="K15" s="413"/>
      <c r="L15" s="413"/>
      <c r="M15" s="464" t="s">
        <v>584</v>
      </c>
      <c r="N15" s="408"/>
      <c r="O15" s="407"/>
      <c r="P15" s="407"/>
      <c r="Q15" s="407"/>
      <c r="R15" s="407"/>
      <c r="S15" s="407"/>
      <c r="T15" s="407"/>
    </row>
    <row r="16" spans="1:20" ht="9.75" customHeight="1">
      <c r="A16" s="416"/>
      <c r="B16" s="416"/>
      <c r="C16" s="417" t="s">
        <v>94</v>
      </c>
      <c r="D16" s="413" t="s">
        <v>707</v>
      </c>
      <c r="E16" s="413"/>
      <c r="F16" s="413"/>
      <c r="G16" s="412"/>
      <c r="H16" s="413"/>
      <c r="I16" s="411" t="s">
        <v>583</v>
      </c>
      <c r="J16" s="413"/>
      <c r="K16" s="413"/>
      <c r="L16" s="413"/>
      <c r="M16" s="464" t="s">
        <v>584</v>
      </c>
      <c r="N16" s="408"/>
      <c r="O16" s="407"/>
      <c r="P16" s="407"/>
      <c r="Q16" s="407"/>
      <c r="R16" s="407"/>
      <c r="S16" s="407"/>
      <c r="T16" s="407"/>
    </row>
    <row r="17" spans="1:20" ht="9.75" customHeight="1">
      <c r="A17" s="416"/>
      <c r="B17" s="416"/>
      <c r="C17" s="417" t="s">
        <v>94</v>
      </c>
      <c r="D17" s="413" t="s">
        <v>708</v>
      </c>
      <c r="E17" s="413"/>
      <c r="F17" s="413"/>
      <c r="G17" s="412"/>
      <c r="H17" s="413"/>
      <c r="I17" s="411" t="s">
        <v>583</v>
      </c>
      <c r="J17" s="413"/>
      <c r="K17" s="413"/>
      <c r="L17" s="413"/>
      <c r="M17" s="464" t="s">
        <v>584</v>
      </c>
      <c r="N17" s="408"/>
      <c r="O17" s="407"/>
      <c r="P17" s="407"/>
      <c r="Q17" s="407"/>
      <c r="R17" s="407"/>
      <c r="S17" s="407"/>
      <c r="T17" s="407"/>
    </row>
    <row r="18" spans="1:20" ht="9.75" customHeight="1">
      <c r="A18" s="416"/>
      <c r="B18" s="416"/>
      <c r="C18" s="417" t="s">
        <v>94</v>
      </c>
      <c r="D18" s="413" t="s">
        <v>781</v>
      </c>
      <c r="E18" s="413"/>
      <c r="F18" s="413"/>
      <c r="G18" s="412"/>
      <c r="H18" s="413"/>
      <c r="I18" s="411" t="s">
        <v>583</v>
      </c>
      <c r="J18" s="413"/>
      <c r="K18" s="413"/>
      <c r="L18" s="413"/>
      <c r="M18" s="464" t="s">
        <v>584</v>
      </c>
      <c r="N18" s="408"/>
      <c r="O18" s="407"/>
      <c r="P18" s="407"/>
      <c r="Q18" s="407"/>
      <c r="R18" s="407"/>
      <c r="S18" s="407"/>
      <c r="T18" s="407"/>
    </row>
    <row r="19" spans="1:20" ht="9.75" customHeight="1">
      <c r="A19" s="416"/>
      <c r="B19" s="416"/>
      <c r="C19" s="417" t="s">
        <v>94</v>
      </c>
      <c r="D19" s="413" t="s">
        <v>709</v>
      </c>
      <c r="E19" s="413"/>
      <c r="F19" s="413"/>
      <c r="G19" s="412"/>
      <c r="H19" s="413"/>
      <c r="I19" s="411" t="s">
        <v>583</v>
      </c>
      <c r="J19" s="413"/>
      <c r="K19" s="413"/>
      <c r="L19" s="413"/>
      <c r="M19" s="464" t="s">
        <v>584</v>
      </c>
      <c r="N19" s="408"/>
      <c r="O19" s="407"/>
      <c r="P19" s="407"/>
      <c r="Q19" s="407"/>
      <c r="R19" s="407"/>
      <c r="S19" s="407"/>
      <c r="T19" s="407"/>
    </row>
    <row r="20" spans="1:20" ht="9.75" customHeight="1">
      <c r="A20" s="416"/>
      <c r="B20" s="416"/>
      <c r="C20" s="413"/>
      <c r="D20" s="413"/>
      <c r="E20" s="413"/>
      <c r="F20" s="413"/>
      <c r="G20" s="412"/>
      <c r="H20" s="413"/>
      <c r="I20" s="411"/>
      <c r="J20" s="413"/>
      <c r="K20" s="413"/>
      <c r="L20" s="413"/>
      <c r="M20" s="464"/>
      <c r="N20" s="408"/>
      <c r="O20" s="407"/>
      <c r="P20" s="407"/>
      <c r="Q20" s="407"/>
      <c r="R20" s="407"/>
      <c r="S20" s="407"/>
      <c r="T20" s="407"/>
    </row>
    <row r="21" spans="1:20" ht="9.75" customHeight="1">
      <c r="A21" s="416"/>
      <c r="B21" s="416"/>
      <c r="C21" s="405" t="s">
        <v>516</v>
      </c>
      <c r="D21" s="421"/>
      <c r="E21" s="421"/>
      <c r="F21" s="421"/>
      <c r="G21" s="412"/>
      <c r="H21" s="413"/>
      <c r="I21" s="411"/>
      <c r="J21" s="413"/>
      <c r="K21" s="413"/>
      <c r="L21" s="413"/>
      <c r="M21" s="464"/>
      <c r="N21" s="407"/>
      <c r="O21" s="407"/>
      <c r="P21" s="407"/>
      <c r="Q21" s="407"/>
      <c r="R21" s="407"/>
      <c r="S21" s="407"/>
      <c r="T21" s="407"/>
    </row>
    <row r="22" spans="1:20" ht="9.75" customHeight="1">
      <c r="A22" s="416"/>
      <c r="B22" s="416"/>
      <c r="C22" s="417" t="s">
        <v>94</v>
      </c>
      <c r="D22" s="734" t="s">
        <v>710</v>
      </c>
      <c r="E22" s="734"/>
      <c r="F22" s="734"/>
      <c r="G22" s="734"/>
      <c r="H22" s="734"/>
      <c r="I22" s="411" t="s">
        <v>583</v>
      </c>
      <c r="J22" s="413"/>
      <c r="K22" s="413"/>
      <c r="L22" s="413"/>
      <c r="M22" s="464" t="s">
        <v>584</v>
      </c>
      <c r="N22" s="407"/>
      <c r="O22" s="407"/>
      <c r="P22" s="407"/>
      <c r="Q22" s="407"/>
      <c r="R22" s="407"/>
      <c r="S22" s="407"/>
      <c r="T22" s="407"/>
    </row>
    <row r="23" spans="1:20" ht="9.75" customHeight="1">
      <c r="A23" s="416"/>
      <c r="B23" s="416"/>
      <c r="C23" s="417" t="s">
        <v>94</v>
      </c>
      <c r="D23" s="734" t="s">
        <v>711</v>
      </c>
      <c r="E23" s="734"/>
      <c r="F23" s="734"/>
      <c r="G23" s="734"/>
      <c r="H23" s="734"/>
      <c r="I23" s="411" t="s">
        <v>583</v>
      </c>
      <c r="J23" s="413"/>
      <c r="K23" s="413"/>
      <c r="L23" s="413"/>
      <c r="M23" s="464" t="s">
        <v>584</v>
      </c>
      <c r="N23" s="408"/>
      <c r="O23" s="407"/>
      <c r="P23" s="407"/>
      <c r="Q23" s="407"/>
      <c r="R23" s="407"/>
      <c r="S23" s="407"/>
      <c r="T23" s="407"/>
    </row>
    <row r="24" spans="1:20" ht="9.75" customHeight="1">
      <c r="A24" s="416"/>
      <c r="B24" s="416"/>
      <c r="C24" s="411"/>
      <c r="D24" s="733" t="s">
        <v>552</v>
      </c>
      <c r="E24" s="733"/>
      <c r="F24" s="733"/>
      <c r="G24" s="733"/>
      <c r="H24" s="733"/>
      <c r="I24" s="411"/>
      <c r="J24" s="413"/>
      <c r="K24" s="413"/>
      <c r="L24" s="413"/>
      <c r="M24" s="464"/>
      <c r="N24" s="407"/>
      <c r="O24" s="407"/>
      <c r="P24" s="407"/>
      <c r="Q24" s="407"/>
      <c r="R24" s="407"/>
      <c r="S24" s="407"/>
      <c r="T24" s="407"/>
    </row>
    <row r="25" spans="1:20" ht="9.75" customHeight="1">
      <c r="A25" s="416"/>
      <c r="B25" s="416"/>
      <c r="C25" s="422" t="s">
        <v>517</v>
      </c>
      <c r="D25" s="421"/>
      <c r="E25" s="421"/>
      <c r="F25" s="421"/>
      <c r="G25" s="423"/>
      <c r="H25" s="423"/>
      <c r="I25" s="411"/>
      <c r="J25" s="413"/>
      <c r="K25" s="413"/>
      <c r="L25" s="413"/>
      <c r="M25" s="464"/>
      <c r="N25" s="407"/>
      <c r="O25" s="407"/>
      <c r="P25" s="407"/>
      <c r="Q25" s="407"/>
      <c r="R25" s="407"/>
      <c r="S25" s="407"/>
      <c r="T25" s="407"/>
    </row>
    <row r="26" spans="1:20" ht="9.75" customHeight="1">
      <c r="A26" s="416"/>
      <c r="B26" s="416"/>
      <c r="C26" s="417" t="s">
        <v>94</v>
      </c>
      <c r="D26" s="728" t="s">
        <v>712</v>
      </c>
      <c r="E26" s="728"/>
      <c r="F26" s="728"/>
      <c r="G26" s="729"/>
      <c r="H26" s="729"/>
      <c r="I26" s="411" t="s">
        <v>583</v>
      </c>
      <c r="J26" s="413"/>
      <c r="K26" s="413"/>
      <c r="L26" s="413"/>
      <c r="M26" s="464" t="s">
        <v>584</v>
      </c>
      <c r="N26" s="408"/>
      <c r="O26" s="407"/>
      <c r="P26" s="407"/>
      <c r="Q26" s="407"/>
      <c r="R26" s="407"/>
      <c r="S26" s="407"/>
      <c r="T26" s="407"/>
    </row>
    <row r="27" spans="1:20" ht="9.75" customHeight="1">
      <c r="A27" s="416"/>
      <c r="B27" s="416"/>
      <c r="C27" s="417" t="s">
        <v>94</v>
      </c>
      <c r="D27" s="413" t="s">
        <v>713</v>
      </c>
      <c r="E27" s="413"/>
      <c r="F27" s="413"/>
      <c r="G27" s="413"/>
      <c r="H27" s="413"/>
      <c r="I27" s="411" t="s">
        <v>583</v>
      </c>
      <c r="J27" s="413"/>
      <c r="K27" s="413"/>
      <c r="L27" s="413"/>
      <c r="M27" s="464" t="s">
        <v>584</v>
      </c>
      <c r="N27" s="408"/>
      <c r="O27" s="407"/>
      <c r="P27" s="407"/>
      <c r="Q27" s="407"/>
      <c r="R27" s="407"/>
      <c r="S27" s="407"/>
      <c r="T27" s="407"/>
    </row>
    <row r="28" spans="1:20" ht="9.75" customHeight="1">
      <c r="A28" s="416"/>
      <c r="B28" s="416"/>
      <c r="C28" s="417" t="s">
        <v>94</v>
      </c>
      <c r="D28" s="739" t="s">
        <v>714</v>
      </c>
      <c r="E28" s="739"/>
      <c r="F28" s="739"/>
      <c r="G28" s="739"/>
      <c r="H28" s="739"/>
      <c r="I28" s="411" t="s">
        <v>583</v>
      </c>
      <c r="J28" s="413"/>
      <c r="K28" s="413"/>
      <c r="L28" s="413"/>
      <c r="M28" s="464" t="s">
        <v>584</v>
      </c>
      <c r="N28" s="408"/>
      <c r="O28" s="407"/>
      <c r="P28" s="407"/>
      <c r="Q28" s="407"/>
      <c r="R28" s="407"/>
      <c r="S28" s="407"/>
      <c r="T28" s="407"/>
    </row>
    <row r="29" spans="1:20" ht="9.75" customHeight="1">
      <c r="A29" s="416"/>
      <c r="B29" s="416"/>
      <c r="C29" s="417" t="s">
        <v>94</v>
      </c>
      <c r="D29" s="413" t="s">
        <v>715</v>
      </c>
      <c r="E29" s="413"/>
      <c r="F29" s="413"/>
      <c r="G29" s="413"/>
      <c r="H29" s="413"/>
      <c r="I29" s="411" t="s">
        <v>583</v>
      </c>
      <c r="J29" s="413"/>
      <c r="K29" s="413"/>
      <c r="L29" s="413"/>
      <c r="M29" s="464" t="s">
        <v>584</v>
      </c>
      <c r="N29" s="408"/>
      <c r="O29" s="407"/>
      <c r="P29" s="407"/>
      <c r="Q29" s="407"/>
      <c r="R29" s="407"/>
      <c r="S29" s="407"/>
      <c r="T29" s="407"/>
    </row>
    <row r="30" spans="1:20" ht="9.75" customHeight="1">
      <c r="A30" s="416"/>
      <c r="B30" s="416"/>
      <c r="C30" s="417" t="s">
        <v>94</v>
      </c>
      <c r="D30" s="413" t="s">
        <v>716</v>
      </c>
      <c r="E30" s="413"/>
      <c r="F30" s="413"/>
      <c r="G30" s="413"/>
      <c r="H30" s="413"/>
      <c r="I30" s="411" t="s">
        <v>583</v>
      </c>
      <c r="J30" s="413"/>
      <c r="K30" s="413"/>
      <c r="L30" s="413"/>
      <c r="M30" s="464" t="s">
        <v>584</v>
      </c>
      <c r="N30" s="407"/>
      <c r="O30" s="407"/>
      <c r="P30" s="407"/>
      <c r="Q30" s="407"/>
      <c r="R30" s="407"/>
      <c r="S30" s="407"/>
      <c r="T30" s="407"/>
    </row>
    <row r="31" spans="1:20" ht="9.75" customHeight="1">
      <c r="A31" s="416"/>
      <c r="B31" s="416"/>
      <c r="C31" s="405" t="s">
        <v>518</v>
      </c>
      <c r="D31" s="421"/>
      <c r="E31" s="421"/>
      <c r="F31" s="421"/>
      <c r="G31" s="413"/>
      <c r="H31" s="413"/>
      <c r="I31" s="411"/>
      <c r="J31" s="413"/>
      <c r="K31" s="413"/>
      <c r="L31" s="413"/>
      <c r="M31" s="464"/>
      <c r="N31" s="407"/>
      <c r="O31" s="407"/>
      <c r="P31" s="407"/>
      <c r="Q31" s="407"/>
      <c r="R31" s="407"/>
      <c r="S31" s="407"/>
      <c r="T31" s="407"/>
    </row>
    <row r="32" spans="1:20" ht="9.75" customHeight="1">
      <c r="A32" s="416"/>
      <c r="B32" s="416"/>
      <c r="C32" s="417" t="s">
        <v>94</v>
      </c>
      <c r="D32" s="740" t="s">
        <v>717</v>
      </c>
      <c r="E32" s="740"/>
      <c r="F32" s="740"/>
      <c r="G32" s="741"/>
      <c r="H32" s="741"/>
      <c r="I32" s="411" t="s">
        <v>583</v>
      </c>
      <c r="J32" s="413"/>
      <c r="K32" s="413"/>
      <c r="L32" s="413"/>
      <c r="M32" s="464" t="s">
        <v>584</v>
      </c>
      <c r="N32" s="408"/>
      <c r="O32" s="407"/>
      <c r="P32" s="407"/>
      <c r="Q32" s="407"/>
      <c r="R32" s="407"/>
      <c r="S32" s="407"/>
      <c r="T32" s="407"/>
    </row>
    <row r="33" spans="1:20" ht="9.75" customHeight="1">
      <c r="A33" s="416"/>
      <c r="B33" s="416"/>
      <c r="C33" s="417" t="s">
        <v>94</v>
      </c>
      <c r="D33" s="413" t="s">
        <v>718</v>
      </c>
      <c r="E33" s="413"/>
      <c r="F33" s="413"/>
      <c r="G33" s="413"/>
      <c r="H33" s="413"/>
      <c r="I33" s="411" t="s">
        <v>583</v>
      </c>
      <c r="J33" s="413"/>
      <c r="K33" s="413"/>
      <c r="L33" s="413"/>
      <c r="M33" s="464" t="s">
        <v>584</v>
      </c>
      <c r="N33" s="408"/>
      <c r="O33" s="407"/>
      <c r="P33" s="407"/>
      <c r="Q33" s="407"/>
      <c r="R33" s="407"/>
      <c r="S33" s="407"/>
      <c r="T33" s="407"/>
    </row>
    <row r="34" spans="1:20" ht="9.75" customHeight="1">
      <c r="A34" s="416"/>
      <c r="B34" s="416"/>
      <c r="C34" s="417" t="s">
        <v>94</v>
      </c>
      <c r="D34" s="413" t="s">
        <v>719</v>
      </c>
      <c r="E34" s="413"/>
      <c r="F34" s="413"/>
      <c r="G34" s="413"/>
      <c r="H34" s="413"/>
      <c r="I34" s="411" t="s">
        <v>583</v>
      </c>
      <c r="J34" s="413"/>
      <c r="K34" s="413"/>
      <c r="L34" s="413"/>
      <c r="M34" s="464" t="s">
        <v>584</v>
      </c>
      <c r="N34" s="408"/>
      <c r="O34" s="407"/>
      <c r="P34" s="407"/>
      <c r="Q34" s="407"/>
      <c r="R34" s="407"/>
      <c r="S34" s="407"/>
      <c r="T34" s="407"/>
    </row>
    <row r="35" spans="1:20" ht="9.75" customHeight="1">
      <c r="A35" s="416"/>
      <c r="B35" s="416"/>
      <c r="C35" s="417" t="s">
        <v>94</v>
      </c>
      <c r="D35" s="413" t="s">
        <v>720</v>
      </c>
      <c r="E35" s="413"/>
      <c r="F35" s="413"/>
      <c r="G35" s="413"/>
      <c r="H35" s="413"/>
      <c r="I35" s="411" t="s">
        <v>583</v>
      </c>
      <c r="J35" s="413"/>
      <c r="K35" s="413"/>
      <c r="L35" s="413"/>
      <c r="M35" s="464" t="s">
        <v>584</v>
      </c>
      <c r="N35" s="408"/>
      <c r="O35" s="407"/>
      <c r="P35" s="407"/>
      <c r="Q35" s="407"/>
      <c r="R35" s="407"/>
      <c r="S35" s="407"/>
      <c r="T35" s="407"/>
    </row>
    <row r="36" spans="1:20" ht="9.75" customHeight="1">
      <c r="A36" s="416"/>
      <c r="B36" s="416"/>
      <c r="C36" s="417" t="s">
        <v>94</v>
      </c>
      <c r="D36" s="413" t="s">
        <v>721</v>
      </c>
      <c r="E36" s="413"/>
      <c r="F36" s="413"/>
      <c r="G36" s="413"/>
      <c r="H36" s="413"/>
      <c r="I36" s="411" t="s">
        <v>583</v>
      </c>
      <c r="J36" s="413"/>
      <c r="K36" s="413"/>
      <c r="L36" s="413"/>
      <c r="M36" s="464" t="s">
        <v>584</v>
      </c>
      <c r="N36" s="408"/>
      <c r="O36" s="407"/>
      <c r="P36" s="407"/>
      <c r="Q36" s="407"/>
      <c r="R36" s="407"/>
      <c r="S36" s="407"/>
      <c r="T36" s="407"/>
    </row>
    <row r="37" spans="1:20" ht="9.75" customHeight="1">
      <c r="A37" s="416"/>
      <c r="B37" s="416"/>
      <c r="C37" s="417" t="s">
        <v>94</v>
      </c>
      <c r="D37" s="413" t="s">
        <v>722</v>
      </c>
      <c r="E37" s="413"/>
      <c r="F37" s="413"/>
      <c r="G37" s="413"/>
      <c r="H37" s="413"/>
      <c r="I37" s="411" t="s">
        <v>583</v>
      </c>
      <c r="J37" s="413"/>
      <c r="K37" s="413"/>
      <c r="L37" s="413"/>
      <c r="M37" s="464" t="s">
        <v>584</v>
      </c>
      <c r="N37" s="408"/>
      <c r="O37" s="407"/>
      <c r="P37" s="407"/>
      <c r="Q37" s="407"/>
      <c r="R37" s="407"/>
      <c r="S37" s="407"/>
      <c r="T37" s="407"/>
    </row>
    <row r="38" spans="1:20" ht="9.75" customHeight="1">
      <c r="A38" s="416"/>
      <c r="B38" s="416"/>
      <c r="C38" s="417" t="s">
        <v>94</v>
      </c>
      <c r="D38" s="413" t="s">
        <v>723</v>
      </c>
      <c r="E38" s="413"/>
      <c r="F38" s="413"/>
      <c r="G38" s="413"/>
      <c r="H38" s="413"/>
      <c r="I38" s="411" t="s">
        <v>583</v>
      </c>
      <c r="J38" s="413"/>
      <c r="K38" s="413"/>
      <c r="L38" s="413"/>
      <c r="M38" s="464" t="s">
        <v>584</v>
      </c>
      <c r="N38" s="408"/>
      <c r="O38" s="836">
        <f>COUNTIF(C4:C19,"〇")</f>
        <v>0</v>
      </c>
      <c r="P38" s="407" t="s">
        <v>531</v>
      </c>
      <c r="Q38" s="407"/>
      <c r="R38" s="407"/>
      <c r="S38" s="407"/>
      <c r="T38" s="407"/>
    </row>
    <row r="39" spans="1:20" ht="9.75" customHeight="1">
      <c r="A39" s="416"/>
      <c r="B39" s="416"/>
      <c r="C39" s="405" t="s">
        <v>519</v>
      </c>
      <c r="D39" s="421"/>
      <c r="E39" s="421"/>
      <c r="F39" s="421"/>
      <c r="G39" s="413"/>
      <c r="H39" s="413"/>
      <c r="I39" s="411"/>
      <c r="J39" s="413"/>
      <c r="K39" s="413"/>
      <c r="L39" s="413"/>
      <c r="M39" s="464"/>
      <c r="N39" s="407"/>
      <c r="O39" s="836">
        <f>COUNTIF(C22:C23,"〇")*2</f>
        <v>0</v>
      </c>
      <c r="P39" s="407" t="s">
        <v>553</v>
      </c>
      <c r="Q39" s="407"/>
      <c r="R39" s="407"/>
      <c r="S39" s="407"/>
      <c r="T39" s="407"/>
    </row>
    <row r="40" spans="1:20" ht="9.75" customHeight="1">
      <c r="A40" s="416"/>
      <c r="B40" s="416"/>
      <c r="C40" s="417" t="s">
        <v>94</v>
      </c>
      <c r="D40" s="413" t="s">
        <v>634</v>
      </c>
      <c r="E40" s="413"/>
      <c r="F40" s="413"/>
      <c r="G40" s="413"/>
      <c r="H40" s="413"/>
      <c r="I40" s="411" t="s">
        <v>583</v>
      </c>
      <c r="J40" s="413"/>
      <c r="K40" s="413"/>
      <c r="L40" s="413"/>
      <c r="M40" s="464" t="s">
        <v>584</v>
      </c>
      <c r="N40" s="408"/>
      <c r="O40" s="836">
        <f>COUNTIF(C26:C42,"〇")</f>
        <v>0</v>
      </c>
      <c r="P40" s="407" t="s">
        <v>531</v>
      </c>
      <c r="Q40" s="407"/>
      <c r="R40" s="407"/>
      <c r="S40" s="407"/>
      <c r="T40" s="407"/>
    </row>
    <row r="41" spans="1:20" ht="9.75" customHeight="1">
      <c r="A41" s="416"/>
      <c r="B41" s="416"/>
      <c r="C41" s="417" t="s">
        <v>94</v>
      </c>
      <c r="D41" s="413" t="s">
        <v>783</v>
      </c>
      <c r="E41" s="413"/>
      <c r="F41" s="413"/>
      <c r="G41" s="413"/>
      <c r="H41" s="413"/>
      <c r="I41" s="411" t="s">
        <v>583</v>
      </c>
      <c r="J41" s="413"/>
      <c r="K41" s="413"/>
      <c r="L41" s="413"/>
      <c r="M41" s="464" t="s">
        <v>584</v>
      </c>
      <c r="N41" s="408"/>
      <c r="O41" s="836"/>
      <c r="P41" s="407"/>
      <c r="Q41" s="407"/>
      <c r="R41" s="407"/>
      <c r="S41" s="407"/>
      <c r="T41" s="407"/>
    </row>
    <row r="42" spans="1:20" ht="9.75" customHeight="1">
      <c r="A42" s="416"/>
      <c r="B42" s="416"/>
      <c r="C42" s="450"/>
      <c r="D42" s="413"/>
      <c r="E42" s="413"/>
      <c r="F42" s="413"/>
      <c r="G42" s="413"/>
      <c r="H42" s="413"/>
      <c r="I42" s="450"/>
      <c r="J42" s="413"/>
      <c r="K42" s="413"/>
      <c r="L42" s="413"/>
      <c r="M42" s="425"/>
      <c r="N42" s="407"/>
      <c r="O42" s="837">
        <f>IF(SUM(O38:O41)&gt;7,7,SUM(O38:O41))</f>
        <v>0</v>
      </c>
      <c r="P42" s="407">
        <f>IF(SUM(O38:O41)&gt;7,7,SUM(O38:O41))</f>
        <v>0</v>
      </c>
      <c r="Q42" s="407"/>
      <c r="R42" s="407"/>
      <c r="S42" s="407"/>
      <c r="T42" s="407"/>
    </row>
    <row r="43" spans="1:20" ht="9.75" customHeight="1">
      <c r="A43" s="416"/>
      <c r="B43" s="416"/>
      <c r="C43" s="414" t="s">
        <v>520</v>
      </c>
      <c r="D43" s="453"/>
      <c r="E43" s="453"/>
      <c r="F43" s="453"/>
      <c r="G43" s="427"/>
      <c r="H43" s="427"/>
      <c r="I43" s="454"/>
      <c r="J43" s="454"/>
      <c r="K43" s="454"/>
      <c r="L43" s="454"/>
      <c r="M43" s="455"/>
      <c r="N43" s="407"/>
      <c r="O43" s="837"/>
      <c r="P43" s="407"/>
      <c r="Q43" s="407"/>
      <c r="R43" s="407"/>
      <c r="S43" s="407"/>
      <c r="T43" s="407"/>
    </row>
    <row r="44" spans="1:20" ht="9.75" customHeight="1">
      <c r="A44" s="416"/>
      <c r="B44" s="416"/>
      <c r="C44" s="417" t="s">
        <v>94</v>
      </c>
      <c r="D44" s="413" t="s">
        <v>529</v>
      </c>
      <c r="E44" s="421"/>
      <c r="F44" s="421"/>
      <c r="G44" s="413"/>
      <c r="H44" s="413"/>
      <c r="I44" s="452"/>
      <c r="J44" s="452"/>
      <c r="K44" s="452"/>
      <c r="L44" s="452"/>
      <c r="M44" s="418"/>
      <c r="N44" s="407"/>
      <c r="O44" s="837">
        <f>SUM(O45)</f>
        <v>0</v>
      </c>
      <c r="P44" s="837">
        <f>SUM(P45)</f>
        <v>0</v>
      </c>
      <c r="Q44" s="407"/>
      <c r="R44" s="407"/>
      <c r="S44" s="407"/>
      <c r="T44" s="407"/>
    </row>
    <row r="45" spans="1:20" ht="9.75" customHeight="1">
      <c r="A45" s="416"/>
      <c r="B45" s="416"/>
      <c r="C45" s="417" t="s">
        <v>94</v>
      </c>
      <c r="D45" s="413" t="s">
        <v>521</v>
      </c>
      <c r="E45" s="413"/>
      <c r="F45" s="413"/>
      <c r="G45" s="413"/>
      <c r="H45" s="413"/>
      <c r="I45" s="452"/>
      <c r="J45" s="452"/>
      <c r="K45" s="452"/>
      <c r="L45" s="452"/>
      <c r="M45" s="418"/>
      <c r="N45" s="408"/>
      <c r="O45" s="836">
        <f>COUNTIF(C45,"〇")*2</f>
        <v>0</v>
      </c>
      <c r="P45" s="836">
        <f>COUNTIF(C45,"×")*-2</f>
        <v>0</v>
      </c>
      <c r="Q45" s="407"/>
      <c r="R45" s="407"/>
      <c r="S45" s="407"/>
      <c r="T45" s="407"/>
    </row>
    <row r="46" spans="1:20" ht="9.75" customHeight="1">
      <c r="A46" s="416"/>
      <c r="B46" s="416"/>
      <c r="C46" s="450"/>
      <c r="D46" s="424" t="s">
        <v>522</v>
      </c>
      <c r="E46" s="424"/>
      <c r="F46" s="424"/>
      <c r="G46" s="424"/>
      <c r="H46" s="424"/>
      <c r="I46" s="424"/>
      <c r="J46" s="424"/>
      <c r="K46" s="424"/>
      <c r="L46" s="424"/>
      <c r="M46" s="426"/>
      <c r="N46" s="407"/>
      <c r="O46" s="837"/>
      <c r="P46" s="407"/>
      <c r="Q46" s="407"/>
      <c r="R46" s="407"/>
      <c r="S46" s="407"/>
      <c r="T46" s="407"/>
    </row>
    <row r="47" spans="1:20" ht="9.75" customHeight="1">
      <c r="A47" s="416"/>
      <c r="B47" s="456"/>
      <c r="C47" s="461"/>
      <c r="D47" s="460"/>
      <c r="E47" s="732" t="str">
        <f>IF(C44="〇","ICT試行対象工事","ICT施工対象外工事")</f>
        <v>ICT施工対象外工事</v>
      </c>
      <c r="F47" s="732"/>
      <c r="G47" s="427"/>
      <c r="H47" s="427"/>
      <c r="I47" s="427"/>
      <c r="J47" s="427"/>
      <c r="K47" s="427"/>
      <c r="L47" s="427"/>
      <c r="M47" s="415"/>
      <c r="N47" s="407"/>
      <c r="O47" s="836">
        <f>IF(SUM(O42:O44)&gt;7,7,SUM(O42:O44))</f>
        <v>0</v>
      </c>
      <c r="P47" s="836">
        <f>IF(SUM(P42:P44)&gt;7,7,SUM(P42:P44))</f>
        <v>0</v>
      </c>
      <c r="Q47" s="407"/>
      <c r="R47" s="407"/>
      <c r="S47" s="407"/>
      <c r="T47" s="407"/>
    </row>
    <row r="48" spans="1:20" ht="9" customHeight="1">
      <c r="A48" s="416"/>
      <c r="B48" s="456"/>
      <c r="C48" s="456"/>
      <c r="D48" s="457"/>
      <c r="E48" s="428" t="s">
        <v>528</v>
      </c>
      <c r="F48" s="462">
        <f>O47</f>
        <v>0</v>
      </c>
      <c r="G48" s="413" t="s">
        <v>530</v>
      </c>
      <c r="H48" s="413"/>
      <c r="I48" s="413"/>
      <c r="J48" s="413"/>
      <c r="K48" s="413"/>
      <c r="L48" s="413"/>
      <c r="M48" s="443"/>
      <c r="N48" s="407"/>
      <c r="O48" s="837"/>
      <c r="P48" s="407"/>
      <c r="Q48" s="407"/>
      <c r="R48" s="407"/>
      <c r="S48" s="407"/>
      <c r="T48" s="407"/>
    </row>
    <row r="49" spans="1:20" ht="9" customHeight="1">
      <c r="A49" s="449"/>
      <c r="B49" s="458"/>
      <c r="C49" s="458"/>
      <c r="D49" s="459"/>
      <c r="E49" s="447"/>
      <c r="F49" s="447"/>
      <c r="G49" s="424"/>
      <c r="H49" s="424"/>
      <c r="I49" s="424"/>
      <c r="J49" s="424"/>
      <c r="K49" s="424"/>
      <c r="L49" s="424"/>
      <c r="M49" s="448"/>
      <c r="N49" s="407"/>
      <c r="O49" s="407"/>
      <c r="P49" s="407"/>
      <c r="Q49" s="407"/>
      <c r="R49" s="407"/>
      <c r="S49" s="407"/>
      <c r="T49" s="407"/>
    </row>
    <row r="50" spans="1:20" ht="9" customHeight="1">
      <c r="A50" s="413"/>
      <c r="B50" s="413" t="s">
        <v>261</v>
      </c>
      <c r="C50" s="413"/>
      <c r="D50" s="413"/>
      <c r="E50" s="413"/>
      <c r="F50" s="413"/>
      <c r="G50" s="413"/>
      <c r="H50" s="413"/>
      <c r="I50" s="413"/>
      <c r="J50" s="413"/>
      <c r="K50" s="413"/>
      <c r="L50" s="413"/>
      <c r="M50" s="413"/>
      <c r="N50" s="407"/>
      <c r="O50" s="407"/>
      <c r="P50" s="407"/>
      <c r="Q50" s="407"/>
      <c r="R50" s="407"/>
      <c r="S50" s="407"/>
      <c r="T50" s="407"/>
    </row>
    <row r="51" spans="1:20" ht="9" customHeight="1">
      <c r="A51" s="413"/>
      <c r="B51" s="413" t="s">
        <v>523</v>
      </c>
      <c r="C51" s="413"/>
      <c r="D51" s="413"/>
      <c r="E51" s="413"/>
      <c r="F51" s="413"/>
      <c r="G51" s="413"/>
      <c r="H51" s="413"/>
      <c r="I51" s="413"/>
      <c r="J51" s="413"/>
      <c r="K51" s="413"/>
      <c r="L51" s="413"/>
      <c r="M51" s="413"/>
      <c r="N51" s="407"/>
      <c r="O51" s="407"/>
      <c r="P51" s="407"/>
      <c r="Q51" s="407"/>
      <c r="R51" s="407"/>
      <c r="S51" s="407"/>
      <c r="T51" s="407"/>
    </row>
    <row r="52" spans="1:20" ht="9" customHeight="1">
      <c r="A52" s="413"/>
      <c r="B52" s="413" t="s">
        <v>524</v>
      </c>
      <c r="C52" s="413"/>
      <c r="D52" s="413"/>
      <c r="E52" s="413"/>
      <c r="F52" s="413"/>
      <c r="G52" s="413"/>
      <c r="H52" s="413"/>
      <c r="I52" s="413"/>
      <c r="J52" s="413"/>
      <c r="K52" s="413"/>
      <c r="L52" s="413"/>
      <c r="M52" s="413"/>
      <c r="N52" s="407"/>
      <c r="O52" s="407"/>
      <c r="P52" s="407"/>
      <c r="Q52" s="407"/>
      <c r="R52" s="407"/>
      <c r="S52" s="407"/>
      <c r="T52" s="407"/>
    </row>
    <row r="53" spans="1:20" ht="9" customHeight="1">
      <c r="A53" s="413"/>
      <c r="B53" s="413" t="s">
        <v>525</v>
      </c>
      <c r="C53" s="413"/>
      <c r="D53" s="413"/>
      <c r="E53" s="413"/>
      <c r="F53" s="413"/>
      <c r="G53" s="413"/>
      <c r="H53" s="413"/>
      <c r="I53" s="413"/>
      <c r="J53" s="413"/>
      <c r="K53" s="413"/>
      <c r="L53" s="413"/>
      <c r="M53" s="413"/>
      <c r="N53" s="407"/>
      <c r="O53" s="407"/>
      <c r="P53" s="407"/>
      <c r="Q53" s="407"/>
      <c r="R53" s="407"/>
      <c r="S53" s="407"/>
      <c r="T53" s="407"/>
    </row>
    <row r="54" spans="1:20" ht="9" customHeight="1">
      <c r="A54" s="413"/>
      <c r="B54" s="413" t="s">
        <v>526</v>
      </c>
      <c r="C54" s="413"/>
      <c r="D54" s="413"/>
      <c r="E54" s="413"/>
      <c r="F54" s="413"/>
      <c r="G54" s="413"/>
      <c r="H54" s="413"/>
      <c r="I54" s="413"/>
      <c r="J54" s="413"/>
      <c r="K54" s="413"/>
      <c r="L54" s="413"/>
      <c r="M54" s="413"/>
      <c r="N54" s="407"/>
      <c r="O54" s="407"/>
      <c r="P54" s="407"/>
      <c r="Q54" s="407"/>
      <c r="R54" s="407"/>
      <c r="S54" s="407"/>
      <c r="T54" s="407"/>
    </row>
    <row r="55" spans="1:20" ht="9" customHeight="1">
      <c r="A55" s="413"/>
      <c r="B55" s="413" t="s">
        <v>527</v>
      </c>
      <c r="C55" s="413"/>
      <c r="D55" s="413"/>
      <c r="E55" s="413"/>
      <c r="F55" s="413"/>
      <c r="G55" s="413"/>
      <c r="H55" s="413"/>
      <c r="I55" s="413"/>
      <c r="J55" s="413"/>
      <c r="K55" s="413"/>
      <c r="L55" s="413"/>
      <c r="M55" s="413"/>
      <c r="N55" s="407"/>
      <c r="O55" s="407"/>
      <c r="P55" s="407"/>
      <c r="Q55" s="407"/>
      <c r="R55" s="407"/>
      <c r="S55" s="407"/>
      <c r="T55" s="407"/>
    </row>
    <row r="56" spans="1:20" ht="9" customHeight="1">
      <c r="A56" s="413"/>
      <c r="B56" s="413"/>
      <c r="C56" s="413"/>
      <c r="D56" s="413"/>
      <c r="E56" s="413"/>
      <c r="F56" s="413"/>
      <c r="G56" s="413"/>
      <c r="H56" s="413"/>
      <c r="I56" s="413"/>
      <c r="J56" s="413"/>
      <c r="K56" s="413"/>
      <c r="L56" s="413"/>
      <c r="M56" s="413"/>
      <c r="N56" s="407"/>
      <c r="O56" s="407"/>
      <c r="P56" s="407"/>
      <c r="Q56" s="407"/>
      <c r="R56" s="407"/>
      <c r="S56" s="407"/>
      <c r="T56" s="407"/>
    </row>
    <row r="57" spans="1:20" ht="9" customHeight="1">
      <c r="A57" s="413"/>
      <c r="B57" s="413"/>
      <c r="C57" s="413"/>
      <c r="D57" s="413"/>
      <c r="E57" s="413"/>
      <c r="F57" s="413"/>
      <c r="G57" s="413"/>
      <c r="H57" s="413"/>
      <c r="I57" s="413"/>
      <c r="J57" s="413"/>
      <c r="K57" s="413"/>
      <c r="L57" s="413"/>
      <c r="M57" s="413"/>
      <c r="N57" s="407"/>
      <c r="O57" s="407"/>
      <c r="P57" s="407"/>
      <c r="Q57" s="407"/>
      <c r="R57" s="407"/>
      <c r="S57" s="407"/>
      <c r="T57" s="407"/>
    </row>
  </sheetData>
  <mergeCells count="13">
    <mergeCell ref="E47:F47"/>
    <mergeCell ref="D24:H24"/>
    <mergeCell ref="D22:H22"/>
    <mergeCell ref="D23:H23"/>
    <mergeCell ref="I4:M4"/>
    <mergeCell ref="C4:H4"/>
    <mergeCell ref="D28:H28"/>
    <mergeCell ref="D32:H32"/>
    <mergeCell ref="D1:J2"/>
    <mergeCell ref="D7:H7"/>
    <mergeCell ref="D10:H10"/>
    <mergeCell ref="D11:H11"/>
    <mergeCell ref="D26:H26"/>
  </mergeCells>
  <phoneticPr fontId="6"/>
  <dataValidations count="2">
    <dataValidation type="list" allowBlank="1" showInputMessage="1" showErrorMessage="1" sqref="C6:C19 C22:C23 C44 C26:C30 C32:C38 C40:C41">
      <formula1>"・,〇"</formula1>
    </dataValidation>
    <dataValidation type="list" allowBlank="1" showInputMessage="1" showErrorMessage="1" sqref="C45">
      <formula1>"・,〇,×"</formula1>
    </dataValidation>
  </dataValidations>
  <pageMargins left="0.70866141732283472" right="0.70866141732283472" top="0.74803149606299213" bottom="0.59055118110236227"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V324"/>
  <sheetViews>
    <sheetView view="pageBreakPreview" topLeftCell="C271" zoomScale="130" zoomScaleNormal="125" zoomScaleSheetLayoutView="130" workbookViewId="0">
      <selection activeCell="C315" sqref="C315"/>
    </sheetView>
  </sheetViews>
  <sheetFormatPr defaultRowHeight="13.5"/>
  <cols>
    <col min="1" max="1" width="10.625" style="241" customWidth="1"/>
    <col min="2" max="2" width="11.625" style="241" customWidth="1"/>
    <col min="3" max="4" width="3.125" style="241" customWidth="1"/>
    <col min="5" max="6" width="7.5" style="241" customWidth="1"/>
    <col min="7" max="10" width="21.25" style="241" customWidth="1"/>
    <col min="11" max="11" width="9" style="241"/>
    <col min="12" max="17" width="7.625" style="245" customWidth="1"/>
    <col min="18" max="22" width="9" style="245"/>
    <col min="23" max="16384" width="9" style="241"/>
  </cols>
  <sheetData>
    <row r="1" spans="1:17" ht="9" customHeight="1">
      <c r="A1" s="240" t="s">
        <v>232</v>
      </c>
      <c r="G1" s="745" t="s">
        <v>122</v>
      </c>
      <c r="H1" s="746"/>
      <c r="I1" s="746"/>
      <c r="J1" s="242"/>
      <c r="K1" s="243"/>
      <c r="L1" s="244"/>
      <c r="M1" s="244"/>
      <c r="N1" s="244"/>
      <c r="O1" s="244"/>
    </row>
    <row r="2" spans="1:17" ht="9" customHeight="1">
      <c r="G2" s="746"/>
      <c r="H2" s="746"/>
      <c r="I2" s="746"/>
      <c r="J2" s="243"/>
      <c r="K2" s="243"/>
      <c r="L2" s="244"/>
      <c r="M2" s="244"/>
      <c r="N2" s="244"/>
      <c r="O2" s="244"/>
    </row>
    <row r="3" spans="1:17" ht="9.75" customHeight="1">
      <c r="A3" s="240" t="s">
        <v>233</v>
      </c>
      <c r="B3" s="246"/>
      <c r="C3" s="246"/>
      <c r="D3" s="246"/>
      <c r="E3" s="246"/>
      <c r="F3" s="246"/>
      <c r="G3" s="246"/>
      <c r="H3" s="246"/>
      <c r="I3" s="246"/>
      <c r="J3" s="247" t="s">
        <v>234</v>
      </c>
      <c r="K3" s="248"/>
      <c r="L3" s="249"/>
      <c r="M3" s="250" t="s">
        <v>124</v>
      </c>
      <c r="N3" s="250" t="s">
        <v>125</v>
      </c>
      <c r="O3" s="250" t="s">
        <v>126</v>
      </c>
      <c r="P3" s="250" t="s">
        <v>127</v>
      </c>
      <c r="Q3" s="250" t="s">
        <v>128</v>
      </c>
    </row>
    <row r="4" spans="1:17" ht="9.75" customHeight="1">
      <c r="A4" s="251" t="s">
        <v>129</v>
      </c>
      <c r="B4" s="251" t="s">
        <v>130</v>
      </c>
      <c r="C4" s="747" t="s">
        <v>131</v>
      </c>
      <c r="D4" s="748"/>
      <c r="E4" s="748"/>
      <c r="F4" s="749"/>
      <c r="G4" s="251" t="s">
        <v>132</v>
      </c>
      <c r="H4" s="251" t="s">
        <v>133</v>
      </c>
      <c r="I4" s="251" t="s">
        <v>134</v>
      </c>
      <c r="J4" s="251" t="s">
        <v>135</v>
      </c>
      <c r="K4" s="248"/>
      <c r="L4" s="252" t="str">
        <f>IF(D50="〇","e",IF(D48="〇","d",IF(J44=0,"-",IF(J44&lt;2,"c",IF(J44&lt;4,"b","a")))))</f>
        <v>-</v>
      </c>
      <c r="M4" s="252" t="str">
        <f>IF($L4=M3,"〇","")</f>
        <v/>
      </c>
      <c r="N4" s="252" t="str">
        <f>IF($L$4=N3,"〇","")</f>
        <v/>
      </c>
      <c r="O4" s="252" t="str">
        <f>IF($L$4=O3,"〇","")</f>
        <v/>
      </c>
      <c r="P4" s="252" t="str">
        <f t="shared" ref="P4:Q4" si="0">IF($L$4=P3,"〇","")</f>
        <v/>
      </c>
      <c r="Q4" s="252" t="str">
        <f t="shared" si="0"/>
        <v/>
      </c>
    </row>
    <row r="5" spans="1:17" ht="9.75" customHeight="1">
      <c r="A5" s="253" t="s">
        <v>136</v>
      </c>
      <c r="B5" s="253" t="s">
        <v>235</v>
      </c>
      <c r="C5" s="747" t="s">
        <v>236</v>
      </c>
      <c r="D5" s="748"/>
      <c r="E5" s="748"/>
      <c r="F5" s="749"/>
      <c r="G5" s="254" t="s">
        <v>237</v>
      </c>
      <c r="H5" s="254" t="s">
        <v>238</v>
      </c>
      <c r="I5" s="254" t="s">
        <v>239</v>
      </c>
      <c r="J5" s="254" t="s">
        <v>240</v>
      </c>
      <c r="K5" s="246"/>
      <c r="L5" s="255"/>
      <c r="M5" s="255"/>
      <c r="N5" s="255"/>
      <c r="O5" s="255"/>
      <c r="P5" s="255"/>
      <c r="Q5" s="255"/>
    </row>
    <row r="6" spans="1:17" ht="9.75" customHeight="1">
      <c r="A6" s="256"/>
      <c r="B6" s="256"/>
      <c r="C6" s="257"/>
      <c r="D6" s="257"/>
      <c r="E6" s="246"/>
      <c r="F6" s="246"/>
      <c r="G6" s="246"/>
      <c r="H6" s="246"/>
      <c r="I6" s="246"/>
      <c r="J6" s="258"/>
      <c r="K6" s="246"/>
      <c r="L6" s="255"/>
      <c r="M6" s="255"/>
      <c r="N6" s="255"/>
      <c r="O6" s="255"/>
      <c r="P6" s="255"/>
      <c r="Q6" s="255"/>
    </row>
    <row r="7" spans="1:17" ht="9.75" customHeight="1">
      <c r="A7" s="256"/>
      <c r="B7" s="256"/>
      <c r="C7" s="259"/>
      <c r="D7" s="257"/>
      <c r="E7" s="260"/>
      <c r="F7" s="260"/>
      <c r="G7" s="261"/>
      <c r="H7" s="261"/>
      <c r="I7" s="262"/>
      <c r="J7" s="263"/>
      <c r="K7" s="246"/>
      <c r="L7" s="255"/>
      <c r="M7" s="255"/>
      <c r="N7" s="255"/>
      <c r="O7" s="255"/>
      <c r="P7" s="255"/>
      <c r="Q7" s="255"/>
    </row>
    <row r="8" spans="1:17" ht="9.75" customHeight="1">
      <c r="A8" s="256"/>
      <c r="B8" s="256"/>
      <c r="C8" s="246" t="s">
        <v>241</v>
      </c>
      <c r="D8" s="257"/>
      <c r="G8" s="261"/>
      <c r="H8" s="261"/>
      <c r="I8" s="262"/>
      <c r="J8" s="263"/>
      <c r="K8" s="246"/>
      <c r="L8" s="255"/>
      <c r="M8" s="255"/>
      <c r="N8" s="255"/>
      <c r="O8" s="255"/>
      <c r="P8" s="255"/>
      <c r="Q8" s="255"/>
    </row>
    <row r="9" spans="1:17" ht="9.75" customHeight="1">
      <c r="A9" s="256"/>
      <c r="B9" s="256"/>
      <c r="C9" s="259"/>
      <c r="D9" s="257"/>
      <c r="E9" s="264"/>
      <c r="F9" s="264"/>
      <c r="G9" s="261"/>
      <c r="H9" s="261"/>
      <c r="I9" s="262"/>
      <c r="J9" s="265"/>
      <c r="K9" s="246"/>
      <c r="L9" s="255"/>
      <c r="M9" s="255"/>
      <c r="N9" s="255"/>
      <c r="O9" s="255"/>
      <c r="P9" s="255"/>
      <c r="Q9" s="255"/>
    </row>
    <row r="10" spans="1:17" ht="9.75" customHeight="1">
      <c r="A10" s="256"/>
      <c r="B10" s="256"/>
      <c r="C10" s="259"/>
      <c r="D10" s="257"/>
      <c r="E10" s="266"/>
      <c r="F10" s="266"/>
      <c r="G10" s="261"/>
      <c r="H10" s="261"/>
      <c r="I10" s="262"/>
      <c r="J10" s="265"/>
      <c r="K10" s="246"/>
      <c r="L10" s="255"/>
      <c r="M10" s="255"/>
      <c r="N10" s="255"/>
      <c r="O10" s="255"/>
      <c r="P10" s="255"/>
      <c r="Q10" s="255"/>
    </row>
    <row r="11" spans="1:17" ht="9.75" customHeight="1">
      <c r="A11" s="256"/>
      <c r="B11" s="256"/>
      <c r="C11" s="267" t="str">
        <f>IF(COUNTIF(D12:D15,"〇")&gt;0,"☑","□")</f>
        <v>□</v>
      </c>
      <c r="D11" s="260" t="s">
        <v>242</v>
      </c>
      <c r="F11" s="260"/>
      <c r="G11" s="261"/>
      <c r="H11" s="261"/>
      <c r="I11" s="262"/>
      <c r="J11" s="265"/>
      <c r="K11" s="246"/>
      <c r="L11" s="255"/>
      <c r="M11" s="255"/>
      <c r="N11" s="255"/>
      <c r="O11" s="255"/>
      <c r="P11" s="255"/>
      <c r="Q11" s="255"/>
    </row>
    <row r="12" spans="1:17" ht="9.75" customHeight="1">
      <c r="A12" s="256"/>
      <c r="B12" s="256"/>
      <c r="C12" s="259"/>
      <c r="D12" s="268" t="s">
        <v>94</v>
      </c>
      <c r="E12" s="260" t="s">
        <v>243</v>
      </c>
      <c r="F12" s="260"/>
      <c r="G12" s="269"/>
      <c r="H12" s="269"/>
      <c r="I12" s="269"/>
      <c r="J12" s="263"/>
      <c r="K12" s="246"/>
      <c r="L12" s="255"/>
      <c r="M12" s="255"/>
      <c r="N12" s="255"/>
      <c r="O12" s="255"/>
      <c r="P12" s="255"/>
      <c r="Q12" s="255"/>
    </row>
    <row r="13" spans="1:17" ht="9.75" customHeight="1">
      <c r="A13" s="256"/>
      <c r="B13" s="256"/>
      <c r="C13" s="259"/>
      <c r="D13" s="268" t="s">
        <v>94</v>
      </c>
      <c r="E13" s="472" t="s">
        <v>724</v>
      </c>
      <c r="F13" s="264"/>
      <c r="G13" s="269"/>
      <c r="H13" s="269"/>
      <c r="I13" s="269"/>
      <c r="J13" s="265"/>
      <c r="K13" s="246"/>
      <c r="L13" s="255"/>
      <c r="M13" s="255"/>
      <c r="N13" s="255"/>
      <c r="O13" s="255"/>
      <c r="P13" s="255"/>
      <c r="Q13" s="255"/>
    </row>
    <row r="14" spans="1:17" ht="9.75" customHeight="1">
      <c r="A14" s="256"/>
      <c r="B14" s="256"/>
      <c r="C14" s="259"/>
      <c r="D14" s="268" t="s">
        <v>94</v>
      </c>
      <c r="E14" s="266" t="s">
        <v>244</v>
      </c>
      <c r="F14" s="266"/>
      <c r="G14" s="269"/>
      <c r="H14" s="269"/>
      <c r="I14" s="269"/>
      <c r="J14" s="265"/>
      <c r="K14" s="246"/>
      <c r="L14" s="255"/>
      <c r="M14" s="255"/>
      <c r="N14" s="255"/>
      <c r="O14" s="255"/>
      <c r="P14" s="255"/>
      <c r="Q14" s="255"/>
    </row>
    <row r="15" spans="1:17" ht="9.75" customHeight="1">
      <c r="A15" s="256"/>
      <c r="B15" s="256"/>
      <c r="C15" s="259"/>
      <c r="D15" s="268" t="s">
        <v>94</v>
      </c>
      <c r="E15" s="260" t="s">
        <v>245</v>
      </c>
      <c r="F15" s="260"/>
      <c r="G15" s="269"/>
      <c r="H15" s="269"/>
      <c r="I15" s="269"/>
      <c r="J15" s="265"/>
      <c r="K15" s="246"/>
      <c r="L15" s="255"/>
      <c r="M15" s="255"/>
      <c r="N15" s="255"/>
      <c r="O15" s="255"/>
      <c r="P15" s="255"/>
      <c r="Q15" s="255"/>
    </row>
    <row r="16" spans="1:17" ht="9.75" customHeight="1">
      <c r="A16" s="256"/>
      <c r="B16" s="256"/>
      <c r="C16" s="257"/>
      <c r="D16" s="257"/>
      <c r="E16" s="269"/>
      <c r="F16" s="269"/>
      <c r="G16" s="269"/>
      <c r="H16" s="269"/>
      <c r="I16" s="269"/>
      <c r="J16" s="263"/>
      <c r="K16" s="246"/>
      <c r="L16" s="255"/>
      <c r="M16" s="255"/>
      <c r="N16" s="255"/>
      <c r="O16" s="255"/>
      <c r="P16" s="255"/>
      <c r="Q16" s="255"/>
    </row>
    <row r="17" spans="1:17" ht="9.75" customHeight="1">
      <c r="A17" s="256"/>
      <c r="B17" s="256"/>
      <c r="C17" s="267" t="str">
        <f>IF(COUNTIF(D18:D19,"〇")&gt;0,"☑","□")</f>
        <v>□</v>
      </c>
      <c r="D17" s="270" t="s">
        <v>246</v>
      </c>
      <c r="F17" s="270"/>
      <c r="G17" s="269"/>
      <c r="H17" s="271"/>
      <c r="I17" s="260"/>
      <c r="J17" s="263"/>
      <c r="K17" s="246"/>
      <c r="L17" s="255"/>
      <c r="M17" s="255"/>
      <c r="N17" s="255"/>
      <c r="O17" s="255"/>
      <c r="P17" s="255"/>
      <c r="Q17" s="255"/>
    </row>
    <row r="18" spans="1:17" ht="9.75" customHeight="1">
      <c r="A18" s="256"/>
      <c r="B18" s="256"/>
      <c r="C18" s="257"/>
      <c r="D18" s="268" t="s">
        <v>94</v>
      </c>
      <c r="E18" s="270" t="s">
        <v>247</v>
      </c>
      <c r="F18" s="270"/>
      <c r="G18" s="269"/>
      <c r="H18" s="260"/>
      <c r="I18" s="262"/>
      <c r="J18" s="263"/>
      <c r="K18" s="246"/>
      <c r="L18" s="255"/>
      <c r="M18" s="255"/>
      <c r="N18" s="255"/>
      <c r="O18" s="255"/>
      <c r="P18" s="255"/>
      <c r="Q18" s="255"/>
    </row>
    <row r="19" spans="1:17" ht="9.75" customHeight="1">
      <c r="A19" s="256"/>
      <c r="B19" s="256"/>
      <c r="C19" s="257"/>
      <c r="D19" s="268" t="s">
        <v>94</v>
      </c>
      <c r="E19" s="270" t="s">
        <v>248</v>
      </c>
      <c r="F19" s="270"/>
      <c r="G19" s="269"/>
      <c r="H19" s="260"/>
      <c r="I19" s="262"/>
      <c r="J19" s="263"/>
      <c r="K19" s="246"/>
      <c r="L19" s="255"/>
      <c r="M19" s="255"/>
      <c r="N19" s="255"/>
      <c r="O19" s="255"/>
      <c r="P19" s="255"/>
      <c r="Q19" s="255"/>
    </row>
    <row r="20" spans="1:17" ht="9.75" customHeight="1">
      <c r="A20" s="256"/>
      <c r="B20" s="256"/>
      <c r="C20" s="257"/>
      <c r="D20" s="257"/>
      <c r="E20" s="269"/>
      <c r="F20" s="269"/>
      <c r="G20" s="269"/>
      <c r="H20" s="260"/>
      <c r="I20" s="260"/>
      <c r="J20" s="263"/>
      <c r="K20" s="246"/>
      <c r="L20" s="255"/>
      <c r="M20" s="255"/>
      <c r="N20" s="255"/>
      <c r="O20" s="255"/>
      <c r="P20" s="255"/>
      <c r="Q20" s="255"/>
    </row>
    <row r="21" spans="1:17" ht="9.75" customHeight="1">
      <c r="A21" s="256"/>
      <c r="B21" s="256"/>
      <c r="C21" s="267" t="str">
        <f>IF(COUNTIF(D22,"〇")&gt;0,"☑","□")</f>
        <v>□</v>
      </c>
      <c r="D21" s="270" t="s">
        <v>249</v>
      </c>
      <c r="F21" s="270"/>
      <c r="G21" s="269"/>
      <c r="H21" s="260"/>
      <c r="I21" s="260"/>
      <c r="J21" s="263"/>
      <c r="K21" s="246"/>
      <c r="L21" s="255"/>
      <c r="M21" s="255"/>
      <c r="N21" s="255"/>
      <c r="O21" s="255"/>
      <c r="P21" s="255"/>
      <c r="Q21" s="255"/>
    </row>
    <row r="22" spans="1:17" ht="9.75" customHeight="1">
      <c r="A22" s="256"/>
      <c r="B22" s="256"/>
      <c r="C22" s="257"/>
      <c r="D22" s="268" t="s">
        <v>94</v>
      </c>
      <c r="E22" s="269" t="s">
        <v>250</v>
      </c>
      <c r="F22" s="269"/>
      <c r="G22" s="269"/>
      <c r="H22" s="260"/>
      <c r="I22" s="262"/>
      <c r="J22" s="263"/>
      <c r="K22" s="246"/>
      <c r="L22" s="255"/>
      <c r="M22" s="255"/>
      <c r="N22" s="255"/>
      <c r="O22" s="255"/>
      <c r="P22" s="255"/>
      <c r="Q22" s="255"/>
    </row>
    <row r="23" spans="1:17" ht="9.75" customHeight="1">
      <c r="A23" s="256"/>
      <c r="B23" s="256"/>
      <c r="C23" s="257"/>
      <c r="D23" s="257"/>
      <c r="E23" s="246"/>
      <c r="F23" s="246"/>
      <c r="G23" s="269"/>
      <c r="H23" s="260"/>
      <c r="I23" s="260"/>
      <c r="J23" s="263"/>
      <c r="K23" s="246"/>
      <c r="L23" s="255"/>
      <c r="M23" s="255"/>
      <c r="N23" s="255"/>
      <c r="O23" s="255"/>
      <c r="P23" s="255"/>
      <c r="Q23" s="255"/>
    </row>
    <row r="24" spans="1:17" ht="9.75" customHeight="1">
      <c r="A24" s="256"/>
      <c r="B24" s="256"/>
      <c r="C24" s="267" t="str">
        <f>IF(COUNTIF(D25,"〇")&gt;0,"☑","□")</f>
        <v>□</v>
      </c>
      <c r="D24" s="269" t="s">
        <v>251</v>
      </c>
      <c r="F24" s="269"/>
      <c r="G24" s="269"/>
      <c r="H24" s="269"/>
      <c r="I24" s="269"/>
      <c r="J24" s="263"/>
      <c r="K24" s="246"/>
      <c r="L24" s="255"/>
      <c r="M24" s="255"/>
      <c r="N24" s="255"/>
      <c r="O24" s="255"/>
      <c r="P24" s="255"/>
      <c r="Q24" s="255"/>
    </row>
    <row r="25" spans="1:17" ht="9.75" customHeight="1">
      <c r="A25" s="256"/>
      <c r="B25" s="256"/>
      <c r="C25" s="257"/>
      <c r="D25" s="268" t="s">
        <v>94</v>
      </c>
      <c r="E25" s="269" t="s">
        <v>252</v>
      </c>
      <c r="F25" s="269"/>
      <c r="G25" s="272"/>
      <c r="H25" s="272"/>
      <c r="I25" s="272"/>
      <c r="J25" s="273"/>
      <c r="K25" s="246"/>
      <c r="L25" s="255"/>
      <c r="M25" s="255"/>
      <c r="N25" s="255"/>
      <c r="O25" s="255"/>
      <c r="P25" s="255"/>
      <c r="Q25" s="255"/>
    </row>
    <row r="26" spans="1:17" ht="9.75" customHeight="1">
      <c r="A26" s="256"/>
      <c r="B26" s="256"/>
      <c r="C26" s="257"/>
      <c r="D26" s="257"/>
      <c r="E26" s="269"/>
      <c r="F26" s="269"/>
      <c r="G26" s="274"/>
      <c r="H26" s="257"/>
      <c r="I26" s="257"/>
      <c r="J26" s="275"/>
      <c r="K26" s="246"/>
      <c r="L26" s="255"/>
      <c r="M26" s="255"/>
      <c r="N26" s="255"/>
      <c r="O26" s="255"/>
      <c r="P26" s="255"/>
      <c r="Q26" s="255"/>
    </row>
    <row r="27" spans="1:17" ht="9.75" customHeight="1">
      <c r="A27" s="256"/>
      <c r="B27" s="256"/>
      <c r="C27" s="267" t="str">
        <f>IF(COUNTIF(D28:D31,"〇")&gt;0,"☑","□")</f>
        <v>□</v>
      </c>
      <c r="D27" s="269" t="s">
        <v>253</v>
      </c>
      <c r="F27" s="269"/>
      <c r="G27" s="246"/>
      <c r="H27" s="246"/>
      <c r="I27" s="246"/>
      <c r="J27" s="275"/>
      <c r="K27" s="246"/>
      <c r="L27" s="255"/>
      <c r="M27" s="255"/>
      <c r="N27" s="255"/>
      <c r="O27" s="255"/>
      <c r="P27" s="255"/>
      <c r="Q27" s="255"/>
    </row>
    <row r="28" spans="1:17" ht="9.75" customHeight="1">
      <c r="A28" s="256"/>
      <c r="B28" s="256"/>
      <c r="C28" s="257"/>
      <c r="D28" s="268" t="s">
        <v>94</v>
      </c>
      <c r="E28" s="269" t="s">
        <v>254</v>
      </c>
      <c r="F28" s="269"/>
      <c r="G28" s="246"/>
      <c r="H28" s="246"/>
      <c r="I28" s="246"/>
      <c r="J28" s="275"/>
      <c r="K28" s="246"/>
      <c r="L28" s="255"/>
      <c r="M28" s="255"/>
      <c r="N28" s="255"/>
      <c r="O28" s="255"/>
      <c r="P28" s="255"/>
      <c r="Q28" s="255"/>
    </row>
    <row r="29" spans="1:17" ht="9.75" customHeight="1">
      <c r="A29" s="256"/>
      <c r="B29" s="256"/>
      <c r="C29" s="257"/>
      <c r="D29" s="268" t="s">
        <v>94</v>
      </c>
      <c r="E29" s="269" t="s">
        <v>255</v>
      </c>
      <c r="F29" s="269"/>
      <c r="G29" s="246"/>
      <c r="H29" s="246"/>
      <c r="I29" s="246"/>
      <c r="J29" s="263"/>
      <c r="K29" s="246"/>
      <c r="L29" s="255"/>
      <c r="M29" s="255"/>
      <c r="N29" s="255"/>
      <c r="O29" s="255"/>
      <c r="P29" s="255"/>
      <c r="Q29" s="255"/>
    </row>
    <row r="30" spans="1:17" ht="9.75" customHeight="1">
      <c r="A30" s="256"/>
      <c r="B30" s="256"/>
      <c r="C30" s="257"/>
      <c r="D30" s="268" t="s">
        <v>94</v>
      </c>
      <c r="E30" s="269" t="s">
        <v>256</v>
      </c>
      <c r="F30" s="269"/>
      <c r="G30" s="246"/>
      <c r="H30" s="246"/>
      <c r="I30" s="246"/>
      <c r="J30" s="265"/>
      <c r="K30" s="246"/>
      <c r="L30" s="255"/>
      <c r="M30" s="255"/>
      <c r="N30" s="255"/>
      <c r="O30" s="255"/>
      <c r="P30" s="255"/>
      <c r="Q30" s="255"/>
    </row>
    <row r="31" spans="1:17" ht="9.75" customHeight="1">
      <c r="A31" s="256"/>
      <c r="B31" s="256"/>
      <c r="C31" s="257"/>
      <c r="D31" s="268" t="s">
        <v>94</v>
      </c>
      <c r="E31" s="284" t="s">
        <v>635</v>
      </c>
      <c r="F31" s="269"/>
      <c r="G31" s="246"/>
      <c r="H31" s="246"/>
      <c r="I31" s="246"/>
      <c r="J31" s="265"/>
      <c r="K31" s="246"/>
      <c r="L31" s="255"/>
      <c r="M31" s="255"/>
      <c r="N31" s="255"/>
      <c r="O31" s="255"/>
      <c r="P31" s="255"/>
      <c r="Q31" s="255"/>
    </row>
    <row r="32" spans="1:17" ht="9.75" customHeight="1">
      <c r="A32" s="256"/>
      <c r="B32" s="256"/>
      <c r="C32" s="257"/>
      <c r="D32" s="257"/>
      <c r="E32" s="246"/>
      <c r="F32" s="246"/>
      <c r="G32" s="246"/>
      <c r="H32" s="246"/>
      <c r="I32" s="246"/>
      <c r="J32" s="265"/>
      <c r="K32" s="246"/>
      <c r="L32" s="255"/>
      <c r="M32" s="255"/>
      <c r="N32" s="255"/>
      <c r="O32" s="255"/>
      <c r="P32" s="255"/>
      <c r="Q32" s="255"/>
    </row>
    <row r="33" spans="1:17" ht="9.75" customHeight="1">
      <c r="A33" s="256"/>
      <c r="B33" s="256"/>
      <c r="C33" s="267" t="str">
        <f>IF(COUNTIF(D34,"〇")&gt;0,"☑","□")</f>
        <v>□</v>
      </c>
      <c r="D33" s="269" t="s">
        <v>257</v>
      </c>
      <c r="F33" s="269"/>
      <c r="G33" s="246"/>
      <c r="H33" s="246"/>
      <c r="I33" s="246"/>
      <c r="J33" s="265"/>
      <c r="K33" s="246"/>
      <c r="L33" s="255"/>
      <c r="M33" s="255"/>
      <c r="N33" s="255"/>
      <c r="O33" s="255"/>
      <c r="P33" s="255"/>
      <c r="Q33" s="255"/>
    </row>
    <row r="34" spans="1:17" ht="9.75" customHeight="1">
      <c r="A34" s="256"/>
      <c r="B34" s="256"/>
      <c r="C34" s="257"/>
      <c r="D34" s="268" t="s">
        <v>94</v>
      </c>
      <c r="E34" s="269" t="s">
        <v>258</v>
      </c>
      <c r="F34" s="269"/>
      <c r="G34" s="246"/>
      <c r="H34" s="246"/>
      <c r="I34" s="246"/>
      <c r="J34" s="265"/>
      <c r="K34" s="246"/>
      <c r="L34" s="255"/>
      <c r="M34" s="255"/>
      <c r="N34" s="255"/>
      <c r="O34" s="255"/>
      <c r="P34" s="255"/>
      <c r="Q34" s="255"/>
    </row>
    <row r="35" spans="1:17" ht="9.75" customHeight="1">
      <c r="A35" s="256"/>
      <c r="B35" s="256"/>
      <c r="C35" s="259"/>
      <c r="D35" s="257"/>
      <c r="E35" s="260"/>
      <c r="F35" s="260"/>
      <c r="G35" s="246"/>
      <c r="H35" s="246"/>
      <c r="I35" s="246"/>
      <c r="J35" s="263"/>
      <c r="K35" s="246"/>
      <c r="L35" s="255"/>
      <c r="M35" s="255"/>
      <c r="N35" s="255"/>
      <c r="O35" s="255"/>
      <c r="P35" s="255"/>
      <c r="Q35" s="255"/>
    </row>
    <row r="36" spans="1:17" ht="9.75" customHeight="1">
      <c r="A36" s="256"/>
      <c r="B36" s="256"/>
      <c r="C36" s="267" t="str">
        <f>IF(COUNTIF(D37,"〇")&gt;0,"☑","□")</f>
        <v>□</v>
      </c>
      <c r="D36" s="260" t="s">
        <v>259</v>
      </c>
      <c r="F36" s="260"/>
      <c r="G36" s="246"/>
      <c r="H36" s="246"/>
      <c r="I36" s="246"/>
      <c r="J36" s="263"/>
      <c r="K36" s="246"/>
      <c r="L36" s="255"/>
      <c r="M36" s="255"/>
      <c r="N36" s="255"/>
      <c r="O36" s="255"/>
      <c r="P36" s="255"/>
      <c r="Q36" s="255"/>
    </row>
    <row r="37" spans="1:17" ht="9.75" customHeight="1">
      <c r="A37" s="256"/>
      <c r="B37" s="256"/>
      <c r="C37" s="257"/>
      <c r="D37" s="268" t="s">
        <v>94</v>
      </c>
      <c r="E37" s="246" t="s">
        <v>260</v>
      </c>
      <c r="F37" s="246"/>
      <c r="G37" s="246"/>
      <c r="H37" s="246"/>
      <c r="I37" s="246"/>
      <c r="J37" s="265"/>
      <c r="K37" s="246"/>
      <c r="L37" s="255"/>
      <c r="M37" s="255"/>
      <c r="N37" s="255"/>
      <c r="O37" s="255"/>
      <c r="P37" s="255"/>
      <c r="Q37" s="255"/>
    </row>
    <row r="38" spans="1:17" ht="9.75" customHeight="1">
      <c r="A38" s="256"/>
      <c r="B38" s="256"/>
      <c r="C38" s="257"/>
      <c r="D38" s="257"/>
      <c r="E38" s="269"/>
      <c r="F38" s="269"/>
      <c r="G38" s="246"/>
      <c r="H38" s="246"/>
      <c r="I38" s="246"/>
      <c r="J38" s="263"/>
      <c r="K38" s="246"/>
      <c r="L38" s="255"/>
      <c r="M38" s="255"/>
      <c r="N38" s="255"/>
      <c r="O38" s="255"/>
      <c r="P38" s="255"/>
      <c r="Q38" s="255"/>
    </row>
    <row r="39" spans="1:17" ht="9.75" customHeight="1">
      <c r="A39" s="256"/>
      <c r="B39" s="256"/>
      <c r="C39" s="259"/>
      <c r="D39" s="257"/>
      <c r="E39" s="260"/>
      <c r="F39" s="260"/>
      <c r="G39" s="246"/>
      <c r="H39" s="246"/>
      <c r="I39" s="246"/>
      <c r="J39" s="263"/>
      <c r="K39" s="246"/>
      <c r="L39" s="255"/>
      <c r="M39" s="255"/>
      <c r="N39" s="255"/>
      <c r="O39" s="255"/>
      <c r="P39" s="255"/>
      <c r="Q39" s="255"/>
    </row>
    <row r="40" spans="1:17" ht="9.75" customHeight="1">
      <c r="A40" s="256"/>
      <c r="B40" s="256"/>
      <c r="C40" s="259"/>
      <c r="D40" s="257"/>
      <c r="E40" s="260"/>
      <c r="F40" s="260"/>
      <c r="G40" s="246"/>
      <c r="H40" s="246"/>
      <c r="I40" s="246"/>
      <c r="J40" s="263"/>
      <c r="K40" s="246"/>
      <c r="L40" s="255"/>
      <c r="M40" s="255"/>
      <c r="N40" s="255"/>
      <c r="O40" s="255"/>
      <c r="P40" s="255"/>
      <c r="Q40" s="255"/>
    </row>
    <row r="41" spans="1:17" ht="9.75" customHeight="1">
      <c r="A41" s="256"/>
      <c r="B41" s="256"/>
      <c r="C41" s="257"/>
      <c r="D41" s="257"/>
      <c r="E41" s="246"/>
      <c r="F41" s="246"/>
      <c r="G41" s="246"/>
      <c r="H41" s="246"/>
      <c r="I41" s="246"/>
      <c r="J41" s="263"/>
      <c r="K41" s="246"/>
      <c r="L41" s="255"/>
      <c r="M41" s="255"/>
      <c r="N41" s="255"/>
      <c r="O41" s="255"/>
      <c r="P41" s="255"/>
      <c r="Q41" s="255"/>
    </row>
    <row r="42" spans="1:17" ht="9.75" customHeight="1">
      <c r="A42" s="256"/>
      <c r="B42" s="256"/>
      <c r="C42" s="246" t="s">
        <v>261</v>
      </c>
      <c r="D42" s="257"/>
      <c r="G42" s="246"/>
      <c r="H42" s="246"/>
      <c r="I42" s="246"/>
      <c r="J42" s="263"/>
      <c r="K42" s="246"/>
      <c r="L42" s="255"/>
      <c r="M42" s="255"/>
      <c r="N42" s="255"/>
      <c r="O42" s="255"/>
      <c r="P42" s="255"/>
      <c r="Q42" s="255"/>
    </row>
    <row r="43" spans="1:17" ht="9.75" customHeight="1">
      <c r="A43" s="256"/>
      <c r="B43" s="256"/>
      <c r="C43" s="246"/>
      <c r="D43" s="257"/>
      <c r="G43" s="246"/>
      <c r="H43" s="246"/>
      <c r="I43" s="246"/>
      <c r="J43" s="251" t="s">
        <v>262</v>
      </c>
      <c r="K43" s="246"/>
      <c r="L43" s="255"/>
      <c r="M43" s="255"/>
      <c r="N43" s="255"/>
      <c r="O43" s="255"/>
      <c r="P43" s="255"/>
      <c r="Q43" s="255"/>
    </row>
    <row r="44" spans="1:17" ht="9.75" customHeight="1">
      <c r="A44" s="256"/>
      <c r="B44" s="256"/>
      <c r="C44" s="246" t="s">
        <v>263</v>
      </c>
      <c r="D44" s="257"/>
      <c r="G44" s="246"/>
      <c r="H44" s="246"/>
      <c r="I44" s="246"/>
      <c r="J44" s="276">
        <f>COUNTIF(C11:C37,"☑")</f>
        <v>0</v>
      </c>
      <c r="K44" s="246"/>
      <c r="L44" s="255"/>
      <c r="M44" s="255"/>
      <c r="N44" s="255"/>
      <c r="O44" s="255"/>
      <c r="P44" s="255"/>
      <c r="Q44" s="255"/>
    </row>
    <row r="45" spans="1:17" ht="9.75" customHeight="1">
      <c r="A45" s="256"/>
      <c r="B45" s="256"/>
      <c r="C45" s="246"/>
      <c r="D45" s="257"/>
      <c r="G45" s="246"/>
      <c r="H45" s="246"/>
      <c r="I45" s="246"/>
      <c r="J45" s="265"/>
      <c r="K45" s="246"/>
      <c r="L45" s="255"/>
      <c r="M45" s="255"/>
      <c r="N45" s="255"/>
      <c r="O45" s="255"/>
      <c r="P45" s="255"/>
      <c r="Q45" s="255"/>
    </row>
    <row r="46" spans="1:17" ht="9.75" customHeight="1">
      <c r="A46" s="256"/>
      <c r="B46" s="256"/>
      <c r="C46" s="248" t="s">
        <v>264</v>
      </c>
      <c r="D46" s="257"/>
      <c r="G46" s="246"/>
      <c r="H46" s="246"/>
      <c r="I46" s="246"/>
      <c r="J46" s="265"/>
      <c r="K46" s="246"/>
      <c r="L46" s="255"/>
      <c r="M46" s="255"/>
      <c r="N46" s="255"/>
      <c r="O46" s="255"/>
      <c r="P46" s="255"/>
      <c r="Q46" s="255"/>
    </row>
    <row r="47" spans="1:17" ht="9.75" customHeight="1">
      <c r="A47" s="256"/>
      <c r="B47" s="256"/>
      <c r="C47" s="246"/>
      <c r="D47" s="257"/>
      <c r="G47" s="246"/>
      <c r="H47" s="246"/>
      <c r="I47" s="246"/>
      <c r="J47" s="263"/>
      <c r="K47" s="246"/>
      <c r="L47" s="255"/>
      <c r="M47" s="255"/>
      <c r="N47" s="255"/>
      <c r="O47" s="255"/>
      <c r="P47" s="255"/>
      <c r="Q47" s="255"/>
    </row>
    <row r="48" spans="1:17" ht="9.75" customHeight="1">
      <c r="A48" s="256"/>
      <c r="B48" s="256"/>
      <c r="C48" s="248" t="s">
        <v>265</v>
      </c>
      <c r="D48" s="268" t="s">
        <v>94</v>
      </c>
      <c r="E48" s="240" t="s">
        <v>266</v>
      </c>
      <c r="F48" s="240"/>
      <c r="G48" s="246"/>
      <c r="H48" s="246"/>
      <c r="I48" s="246"/>
      <c r="J48" s="263"/>
      <c r="K48" s="246"/>
      <c r="L48" s="255"/>
      <c r="M48" s="255"/>
      <c r="N48" s="255"/>
      <c r="O48" s="255"/>
      <c r="P48" s="255"/>
      <c r="Q48" s="255"/>
    </row>
    <row r="49" spans="1:17" ht="9.75" customHeight="1">
      <c r="A49" s="256"/>
      <c r="B49" s="256"/>
      <c r="C49" s="246"/>
      <c r="D49" s="257"/>
      <c r="G49" s="246"/>
      <c r="H49" s="246"/>
      <c r="I49" s="246"/>
      <c r="J49" s="275"/>
      <c r="K49" s="246"/>
      <c r="L49" s="255"/>
      <c r="M49" s="255"/>
      <c r="N49" s="255"/>
      <c r="O49" s="255"/>
      <c r="P49" s="255"/>
      <c r="Q49" s="255"/>
    </row>
    <row r="50" spans="1:17" ht="9.75" customHeight="1">
      <c r="A50" s="256"/>
      <c r="B50" s="256"/>
      <c r="C50" s="248" t="s">
        <v>265</v>
      </c>
      <c r="D50" s="268" t="s">
        <v>94</v>
      </c>
      <c r="E50" s="240" t="s">
        <v>267</v>
      </c>
      <c r="F50" s="240"/>
      <c r="G50" s="246"/>
      <c r="H50" s="246"/>
      <c r="I50" s="246"/>
      <c r="J50" s="275"/>
      <c r="K50" s="246"/>
      <c r="L50" s="255"/>
      <c r="M50" s="255"/>
      <c r="N50" s="255"/>
      <c r="O50" s="255"/>
      <c r="P50" s="255"/>
      <c r="Q50" s="255"/>
    </row>
    <row r="51" spans="1:17" ht="9.75" customHeight="1">
      <c r="A51" s="256"/>
      <c r="B51" s="256"/>
      <c r="C51" s="257"/>
      <c r="D51" s="257"/>
      <c r="E51" s="246"/>
      <c r="F51" s="246"/>
      <c r="G51" s="246"/>
      <c r="H51" s="246"/>
      <c r="I51" s="246"/>
      <c r="J51" s="275"/>
      <c r="K51" s="246"/>
      <c r="L51" s="255"/>
      <c r="M51" s="255"/>
      <c r="N51" s="255"/>
      <c r="O51" s="255"/>
      <c r="P51" s="255"/>
      <c r="Q51" s="255"/>
    </row>
    <row r="52" spans="1:17" ht="9.75" customHeight="1">
      <c r="A52" s="256"/>
      <c r="B52" s="256"/>
      <c r="C52" s="257"/>
      <c r="D52" s="257"/>
      <c r="E52" s="246"/>
      <c r="F52" s="246"/>
      <c r="G52" s="246"/>
      <c r="H52" s="246"/>
      <c r="I52" s="246"/>
      <c r="J52" s="275"/>
      <c r="K52" s="246"/>
      <c r="L52" s="255"/>
      <c r="M52" s="255"/>
      <c r="N52" s="255"/>
      <c r="O52" s="255"/>
      <c r="P52" s="255"/>
      <c r="Q52" s="255"/>
    </row>
    <row r="53" spans="1:17" ht="9.75" customHeight="1">
      <c r="A53" s="277"/>
      <c r="B53" s="277"/>
      <c r="C53" s="278"/>
      <c r="D53" s="279"/>
      <c r="E53" s="279"/>
      <c r="F53" s="279"/>
      <c r="G53" s="279"/>
      <c r="H53" s="279"/>
      <c r="I53" s="279"/>
      <c r="J53" s="280"/>
      <c r="K53" s="246"/>
      <c r="L53" s="255"/>
      <c r="M53" s="255"/>
      <c r="N53" s="255"/>
      <c r="O53" s="255"/>
      <c r="P53" s="255"/>
      <c r="Q53" s="255"/>
    </row>
    <row r="54" spans="1:17" ht="9.75" customHeight="1">
      <c r="A54" s="281"/>
      <c r="B54" s="281"/>
      <c r="C54" s="281"/>
      <c r="D54" s="281"/>
      <c r="E54" s="281"/>
      <c r="F54" s="281"/>
      <c r="G54" s="281"/>
      <c r="H54" s="281"/>
      <c r="I54" s="281"/>
      <c r="J54" s="281"/>
      <c r="K54" s="246"/>
      <c r="L54" s="255"/>
      <c r="M54" s="255"/>
      <c r="N54" s="255"/>
      <c r="O54" s="255"/>
      <c r="P54" s="255"/>
      <c r="Q54" s="255"/>
    </row>
    <row r="55" spans="1:17" ht="9.75" customHeight="1">
      <c r="A55" s="279"/>
      <c r="B55" s="279"/>
      <c r="C55" s="257"/>
      <c r="D55" s="257"/>
      <c r="E55" s="257"/>
      <c r="F55" s="257"/>
      <c r="G55" s="257"/>
      <c r="H55" s="257"/>
      <c r="I55" s="257"/>
      <c r="J55" s="242"/>
      <c r="K55" s="248"/>
      <c r="L55" s="249"/>
      <c r="M55" s="250" t="s">
        <v>124</v>
      </c>
      <c r="N55" s="250" t="s">
        <v>125</v>
      </c>
      <c r="O55" s="250" t="s">
        <v>126</v>
      </c>
      <c r="P55" s="250" t="s">
        <v>127</v>
      </c>
      <c r="Q55" s="250" t="s">
        <v>128</v>
      </c>
    </row>
    <row r="56" spans="1:17" ht="9.75" customHeight="1">
      <c r="A56" s="253"/>
      <c r="B56" s="253" t="s">
        <v>268</v>
      </c>
      <c r="C56" s="747" t="s">
        <v>131</v>
      </c>
      <c r="D56" s="748"/>
      <c r="E56" s="748"/>
      <c r="F56" s="749"/>
      <c r="G56" s="251" t="s">
        <v>132</v>
      </c>
      <c r="H56" s="251" t="s">
        <v>133</v>
      </c>
      <c r="I56" s="251" t="s">
        <v>134</v>
      </c>
      <c r="J56" s="251" t="s">
        <v>135</v>
      </c>
      <c r="K56" s="248"/>
      <c r="L56" s="252" t="str">
        <f>IF(D99="〇","e",IF(D97="〇","d",IF(J92=0,"-",IF(J92&lt;3,"c",IF(OR(J92&lt;5,D103="〇"),"b","a")))))</f>
        <v>-</v>
      </c>
      <c r="M56" s="252" t="str">
        <f>IF($L56=M55,"〇","")</f>
        <v/>
      </c>
      <c r="N56" s="252" t="str">
        <f t="shared" ref="N56:Q56" si="1">IF($L56=N55,"〇","")</f>
        <v/>
      </c>
      <c r="O56" s="252" t="str">
        <f t="shared" si="1"/>
        <v/>
      </c>
      <c r="P56" s="252" t="str">
        <f t="shared" si="1"/>
        <v/>
      </c>
      <c r="Q56" s="252" t="str">
        <f t="shared" si="1"/>
        <v/>
      </c>
    </row>
    <row r="57" spans="1:17" ht="9.75" customHeight="1">
      <c r="A57" s="256"/>
      <c r="B57" s="256"/>
      <c r="C57" s="750" t="s">
        <v>269</v>
      </c>
      <c r="D57" s="751"/>
      <c r="E57" s="751"/>
      <c r="F57" s="752"/>
      <c r="G57" s="282" t="s">
        <v>270</v>
      </c>
      <c r="H57" s="254" t="s">
        <v>238</v>
      </c>
      <c r="I57" s="254" t="s">
        <v>271</v>
      </c>
      <c r="J57" s="254" t="s">
        <v>272</v>
      </c>
      <c r="K57" s="246"/>
      <c r="L57" s="255"/>
      <c r="M57" s="255"/>
      <c r="N57" s="255"/>
      <c r="O57" s="255"/>
      <c r="P57" s="255"/>
      <c r="Q57" s="255"/>
    </row>
    <row r="58" spans="1:17" ht="9.75" customHeight="1">
      <c r="A58" s="256"/>
      <c r="B58" s="256"/>
      <c r="C58" s="257"/>
      <c r="D58" s="257"/>
      <c r="E58" s="257"/>
      <c r="F58" s="257"/>
      <c r="G58" s="246"/>
      <c r="H58" s="246"/>
      <c r="I58" s="246"/>
      <c r="J58" s="258"/>
      <c r="K58" s="246"/>
      <c r="L58" s="255"/>
      <c r="M58" s="255"/>
      <c r="N58" s="255"/>
      <c r="O58" s="255"/>
      <c r="P58" s="255"/>
      <c r="Q58" s="255"/>
    </row>
    <row r="59" spans="1:17" ht="9.75" customHeight="1">
      <c r="A59" s="256"/>
      <c r="B59" s="256"/>
      <c r="C59" s="257"/>
      <c r="D59" s="257"/>
      <c r="E59" s="257"/>
      <c r="F59" s="257"/>
      <c r="G59" s="246"/>
      <c r="H59" s="246"/>
      <c r="I59" s="246"/>
      <c r="J59" s="265"/>
      <c r="K59" s="246"/>
      <c r="L59" s="255"/>
      <c r="M59" s="255"/>
      <c r="N59" s="255"/>
      <c r="O59" s="255"/>
      <c r="P59" s="255"/>
      <c r="Q59" s="255"/>
    </row>
    <row r="60" spans="1:17" ht="9.75" customHeight="1">
      <c r="A60" s="256"/>
      <c r="B60" s="256"/>
      <c r="C60" s="246" t="s">
        <v>241</v>
      </c>
      <c r="D60" s="257"/>
      <c r="G60" s="246"/>
      <c r="H60" s="246"/>
      <c r="I60" s="246"/>
      <c r="J60" s="265"/>
      <c r="K60" s="246"/>
      <c r="L60" s="255"/>
      <c r="M60" s="255"/>
      <c r="N60" s="255"/>
      <c r="O60" s="255"/>
      <c r="P60" s="255"/>
      <c r="Q60" s="255"/>
    </row>
    <row r="61" spans="1:17" ht="9.75" customHeight="1">
      <c r="A61" s="256"/>
      <c r="B61" s="256"/>
      <c r="C61" s="257"/>
      <c r="D61" s="257"/>
      <c r="E61" s="248"/>
      <c r="F61" s="248"/>
      <c r="G61" s="246"/>
      <c r="H61" s="246"/>
      <c r="I61" s="246"/>
      <c r="J61" s="265"/>
      <c r="K61" s="246"/>
      <c r="L61" s="255"/>
      <c r="M61" s="255"/>
      <c r="N61" s="255"/>
      <c r="O61" s="255"/>
      <c r="P61" s="255"/>
      <c r="Q61" s="255"/>
    </row>
    <row r="62" spans="1:17" ht="9.75" customHeight="1">
      <c r="A62" s="256"/>
      <c r="B62" s="256"/>
      <c r="C62" s="257"/>
      <c r="D62" s="257"/>
      <c r="E62" s="248"/>
      <c r="F62" s="248"/>
      <c r="G62" s="246"/>
      <c r="H62" s="246"/>
      <c r="I62" s="246"/>
      <c r="J62" s="265"/>
      <c r="K62" s="246"/>
      <c r="L62" s="255"/>
      <c r="M62" s="255"/>
      <c r="N62" s="255"/>
      <c r="O62" s="255"/>
      <c r="P62" s="255"/>
      <c r="Q62" s="255"/>
    </row>
    <row r="63" spans="1:17" ht="9.75" customHeight="1">
      <c r="A63" s="256"/>
      <c r="B63" s="256"/>
      <c r="C63" s="267" t="str">
        <f>IF(COUNTIF(D64:D65,"〇")&gt;0,"☑","□")</f>
        <v>□</v>
      </c>
      <c r="D63" s="248" t="s">
        <v>273</v>
      </c>
      <c r="F63" s="248"/>
      <c r="G63" s="246"/>
      <c r="H63" s="246"/>
      <c r="I63" s="246"/>
      <c r="J63" s="283"/>
      <c r="K63" s="246"/>
      <c r="L63" s="255"/>
      <c r="M63" s="255"/>
      <c r="N63" s="255"/>
      <c r="O63" s="255"/>
      <c r="P63" s="255"/>
      <c r="Q63" s="255"/>
    </row>
    <row r="64" spans="1:17" ht="9.75" customHeight="1">
      <c r="A64" s="256"/>
      <c r="B64" s="256"/>
      <c r="C64" s="257"/>
      <c r="D64" s="268" t="s">
        <v>94</v>
      </c>
      <c r="E64" s="248" t="s">
        <v>274</v>
      </c>
      <c r="F64" s="248"/>
      <c r="G64" s="246"/>
      <c r="H64" s="246"/>
      <c r="I64" s="246"/>
      <c r="J64" s="265"/>
      <c r="K64" s="246"/>
      <c r="L64" s="255"/>
      <c r="M64" s="255"/>
      <c r="N64" s="255"/>
      <c r="O64" s="255"/>
      <c r="P64" s="255"/>
      <c r="Q64" s="255"/>
    </row>
    <row r="65" spans="1:17" ht="9.75" customHeight="1">
      <c r="A65" s="256"/>
      <c r="B65" s="256"/>
      <c r="C65" s="257"/>
      <c r="D65" s="268" t="s">
        <v>94</v>
      </c>
      <c r="E65" s="246" t="s">
        <v>275</v>
      </c>
      <c r="F65" s="246"/>
      <c r="G65" s="246"/>
      <c r="H65" s="246"/>
      <c r="I65" s="246"/>
      <c r="J65" s="265"/>
      <c r="K65" s="246"/>
      <c r="L65" s="255"/>
      <c r="M65" s="255"/>
      <c r="N65" s="255"/>
      <c r="O65" s="255"/>
      <c r="P65" s="255"/>
      <c r="Q65" s="255"/>
    </row>
    <row r="66" spans="1:17" ht="9.75" customHeight="1">
      <c r="A66" s="256"/>
      <c r="B66" s="256"/>
      <c r="C66" s="257"/>
      <c r="D66" s="257"/>
      <c r="E66" s="246"/>
      <c r="F66" s="246"/>
      <c r="G66" s="246"/>
      <c r="H66" s="246"/>
      <c r="I66" s="246"/>
      <c r="J66" s="263"/>
      <c r="K66" s="246"/>
      <c r="L66" s="255"/>
      <c r="M66" s="255"/>
      <c r="N66" s="255"/>
      <c r="O66" s="255"/>
      <c r="P66" s="255"/>
      <c r="Q66" s="255"/>
    </row>
    <row r="67" spans="1:17" ht="9.75" customHeight="1">
      <c r="A67" s="256"/>
      <c r="B67" s="256"/>
      <c r="C67" s="267" t="str">
        <f>IF(COUNTIF(D68:D69,"〇")&gt;0,"☑","□")</f>
        <v>□</v>
      </c>
      <c r="D67" s="248" t="s">
        <v>276</v>
      </c>
      <c r="F67" s="248"/>
      <c r="G67" s="246"/>
      <c r="H67" s="246"/>
      <c r="I67" s="246"/>
      <c r="J67" s="265"/>
      <c r="K67" s="246"/>
      <c r="L67" s="255"/>
      <c r="M67" s="255"/>
      <c r="N67" s="255"/>
      <c r="O67" s="255"/>
      <c r="P67" s="255"/>
      <c r="Q67" s="255"/>
    </row>
    <row r="68" spans="1:17" ht="9.75" customHeight="1">
      <c r="A68" s="256"/>
      <c r="B68" s="256"/>
      <c r="C68" s="257"/>
      <c r="D68" s="268" t="s">
        <v>94</v>
      </c>
      <c r="E68" s="246" t="s">
        <v>277</v>
      </c>
      <c r="F68" s="246"/>
      <c r="G68" s="246"/>
      <c r="H68" s="246"/>
      <c r="I68" s="246"/>
      <c r="J68" s="265"/>
      <c r="K68" s="246"/>
      <c r="L68" s="255"/>
      <c r="M68" s="255"/>
      <c r="N68" s="255"/>
      <c r="O68" s="255"/>
      <c r="P68" s="255"/>
      <c r="Q68" s="255"/>
    </row>
    <row r="69" spans="1:17" ht="9.75" customHeight="1">
      <c r="A69" s="256"/>
      <c r="B69" s="256"/>
      <c r="C69" s="257"/>
      <c r="D69" s="268" t="s">
        <v>94</v>
      </c>
      <c r="E69" s="246" t="s">
        <v>278</v>
      </c>
      <c r="F69" s="246"/>
      <c r="G69" s="246"/>
      <c r="H69" s="246"/>
      <c r="I69" s="246"/>
      <c r="J69" s="263"/>
      <c r="K69" s="246"/>
      <c r="L69" s="255"/>
      <c r="M69" s="255"/>
      <c r="N69" s="255"/>
      <c r="O69" s="255"/>
      <c r="P69" s="255"/>
      <c r="Q69" s="255"/>
    </row>
    <row r="70" spans="1:17" ht="9.75" customHeight="1">
      <c r="A70" s="256"/>
      <c r="B70" s="256"/>
      <c r="C70" s="257"/>
      <c r="D70" s="257"/>
      <c r="E70" s="248" t="s">
        <v>279</v>
      </c>
      <c r="F70" s="248"/>
      <c r="G70" s="246"/>
      <c r="H70" s="246"/>
      <c r="I70" s="246"/>
      <c r="J70" s="263"/>
      <c r="K70" s="246"/>
      <c r="L70" s="255"/>
      <c r="M70" s="255"/>
      <c r="N70" s="255"/>
      <c r="O70" s="255"/>
      <c r="P70" s="255"/>
      <c r="Q70" s="255"/>
    </row>
    <row r="71" spans="1:17" ht="9.75" customHeight="1">
      <c r="A71" s="256"/>
      <c r="B71" s="256"/>
      <c r="C71" s="257"/>
      <c r="D71" s="257"/>
      <c r="E71" s="246"/>
      <c r="F71" s="246"/>
      <c r="G71" s="246"/>
      <c r="H71" s="246"/>
      <c r="I71" s="246"/>
      <c r="J71" s="265"/>
      <c r="K71" s="246"/>
      <c r="L71" s="255"/>
      <c r="M71" s="255"/>
      <c r="N71" s="255"/>
      <c r="O71" s="255"/>
      <c r="P71" s="255"/>
      <c r="Q71" s="255"/>
    </row>
    <row r="72" spans="1:17" ht="9.75" customHeight="1">
      <c r="A72" s="256"/>
      <c r="B72" s="256"/>
      <c r="C72" s="267" t="str">
        <f>IF(COUNTIF(D73:D74,"〇")&gt;0,"☑","□")</f>
        <v>□</v>
      </c>
      <c r="D72" s="246" t="s">
        <v>280</v>
      </c>
      <c r="F72" s="246"/>
      <c r="G72" s="246"/>
      <c r="H72" s="246"/>
      <c r="I72" s="246"/>
      <c r="J72" s="265"/>
      <c r="K72" s="246"/>
      <c r="L72" s="255"/>
      <c r="M72" s="255"/>
      <c r="N72" s="255"/>
      <c r="O72" s="255"/>
      <c r="P72" s="255"/>
      <c r="Q72" s="255"/>
    </row>
    <row r="73" spans="1:17" ht="9.75" customHeight="1">
      <c r="A73" s="256"/>
      <c r="B73" s="256"/>
      <c r="C73" s="257"/>
      <c r="D73" s="268" t="s">
        <v>94</v>
      </c>
      <c r="E73" s="246" t="s">
        <v>281</v>
      </c>
      <c r="F73" s="246"/>
      <c r="G73" s="246"/>
      <c r="H73" s="246"/>
      <c r="I73" s="246"/>
      <c r="J73" s="265"/>
      <c r="K73" s="246"/>
      <c r="L73" s="255"/>
      <c r="M73" s="255"/>
      <c r="N73" s="255"/>
      <c r="O73" s="255"/>
      <c r="P73" s="255"/>
      <c r="Q73" s="255"/>
    </row>
    <row r="74" spans="1:17" ht="9.75" customHeight="1">
      <c r="A74" s="256"/>
      <c r="B74" s="256"/>
      <c r="C74" s="257"/>
      <c r="D74" s="268" t="s">
        <v>94</v>
      </c>
      <c r="E74" s="246" t="s">
        <v>282</v>
      </c>
      <c r="F74" s="246"/>
      <c r="G74" s="246"/>
      <c r="H74" s="246"/>
      <c r="I74" s="246"/>
      <c r="J74" s="265"/>
      <c r="K74" s="246"/>
      <c r="L74" s="255"/>
      <c r="M74" s="255"/>
      <c r="N74" s="255"/>
      <c r="O74" s="255"/>
      <c r="P74" s="255"/>
      <c r="Q74" s="255"/>
    </row>
    <row r="75" spans="1:17" ht="9.75" customHeight="1">
      <c r="A75" s="256"/>
      <c r="B75" s="256"/>
      <c r="C75" s="257"/>
      <c r="D75" s="257"/>
      <c r="E75" s="246"/>
      <c r="F75" s="246"/>
      <c r="G75" s="246"/>
      <c r="H75" s="246"/>
      <c r="I75" s="246"/>
      <c r="J75" s="263"/>
      <c r="K75" s="246"/>
      <c r="L75" s="255"/>
      <c r="M75" s="255"/>
      <c r="N75" s="255"/>
      <c r="O75" s="255"/>
      <c r="P75" s="255"/>
      <c r="Q75" s="255"/>
    </row>
    <row r="76" spans="1:17" ht="9.75" customHeight="1">
      <c r="A76" s="256"/>
      <c r="B76" s="256"/>
      <c r="C76" s="267" t="str">
        <f>IF(COUNTIF(D77:D78,"〇")&gt;0,"☑","□")</f>
        <v>□</v>
      </c>
      <c r="D76" s="246" t="s">
        <v>283</v>
      </c>
      <c r="F76" s="246"/>
      <c r="G76" s="246"/>
      <c r="H76" s="246"/>
      <c r="I76" s="246"/>
      <c r="J76" s="263"/>
      <c r="K76" s="246"/>
      <c r="L76" s="255"/>
      <c r="M76" s="255"/>
      <c r="N76" s="255"/>
      <c r="O76" s="255"/>
      <c r="P76" s="255"/>
      <c r="Q76" s="255"/>
    </row>
    <row r="77" spans="1:17" ht="9.75" customHeight="1">
      <c r="A77" s="256"/>
      <c r="B77" s="256"/>
      <c r="C77" s="257"/>
      <c r="D77" s="268" t="s">
        <v>94</v>
      </c>
      <c r="E77" s="246" t="s">
        <v>284</v>
      </c>
      <c r="F77" s="246"/>
      <c r="G77" s="246"/>
      <c r="H77" s="246"/>
      <c r="I77" s="246"/>
      <c r="J77" s="263"/>
      <c r="K77" s="246"/>
      <c r="L77" s="255"/>
      <c r="M77" s="255"/>
      <c r="N77" s="255"/>
      <c r="O77" s="255"/>
      <c r="P77" s="255"/>
      <c r="Q77" s="255"/>
    </row>
    <row r="78" spans="1:17" ht="9.75" customHeight="1">
      <c r="A78" s="256"/>
      <c r="B78" s="256"/>
      <c r="C78" s="257"/>
      <c r="D78" s="268" t="s">
        <v>94</v>
      </c>
      <c r="E78" s="246" t="s">
        <v>285</v>
      </c>
      <c r="F78" s="246"/>
      <c r="G78" s="246"/>
      <c r="H78" s="246"/>
      <c r="I78" s="246"/>
      <c r="J78" s="263"/>
      <c r="K78" s="246"/>
      <c r="L78" s="255"/>
      <c r="M78" s="255"/>
      <c r="N78" s="255"/>
      <c r="O78" s="255"/>
      <c r="P78" s="255"/>
      <c r="Q78" s="255"/>
    </row>
    <row r="79" spans="1:17" ht="9.75" customHeight="1">
      <c r="A79" s="256"/>
      <c r="B79" s="256"/>
      <c r="C79" s="257"/>
      <c r="D79" s="257"/>
      <c r="E79" s="246"/>
      <c r="F79" s="246"/>
      <c r="G79" s="246"/>
      <c r="H79" s="246"/>
      <c r="I79" s="246"/>
      <c r="J79" s="263"/>
      <c r="K79" s="246"/>
      <c r="L79" s="255"/>
      <c r="M79" s="255"/>
      <c r="N79" s="255"/>
      <c r="O79" s="255"/>
      <c r="P79" s="255"/>
      <c r="Q79" s="255"/>
    </row>
    <row r="80" spans="1:17" ht="9.75" customHeight="1">
      <c r="A80" s="256"/>
      <c r="B80" s="256"/>
      <c r="C80" s="267" t="str">
        <f>IF(COUNTIF(D81:D82,"〇")&gt;0,"☑","□")</f>
        <v>□</v>
      </c>
      <c r="D80" s="260" t="s">
        <v>286</v>
      </c>
      <c r="F80" s="260"/>
      <c r="G80" s="272"/>
      <c r="H80" s="272"/>
      <c r="I80" s="272"/>
      <c r="J80" s="273"/>
      <c r="K80" s="246"/>
      <c r="L80" s="255"/>
      <c r="M80" s="255"/>
      <c r="N80" s="255"/>
      <c r="O80" s="255"/>
      <c r="P80" s="255"/>
      <c r="Q80" s="255"/>
    </row>
    <row r="81" spans="1:17" ht="9.75" customHeight="1">
      <c r="A81" s="256"/>
      <c r="B81" s="256"/>
      <c r="C81" s="259"/>
      <c r="D81" s="268" t="s">
        <v>94</v>
      </c>
      <c r="E81" s="260" t="s">
        <v>287</v>
      </c>
      <c r="F81" s="260"/>
      <c r="G81" s="274"/>
      <c r="H81" s="257"/>
      <c r="I81" s="257"/>
      <c r="J81" s="263"/>
      <c r="K81" s="246"/>
      <c r="L81" s="255"/>
      <c r="M81" s="255"/>
      <c r="N81" s="255"/>
      <c r="O81" s="255"/>
      <c r="P81" s="255"/>
      <c r="Q81" s="255"/>
    </row>
    <row r="82" spans="1:17" ht="9.75" customHeight="1">
      <c r="A82" s="256"/>
      <c r="B82" s="256"/>
      <c r="C82" s="257"/>
      <c r="D82" s="268" t="s">
        <v>94</v>
      </c>
      <c r="E82" s="269" t="s">
        <v>288</v>
      </c>
      <c r="F82" s="269"/>
      <c r="G82" s="269"/>
      <c r="H82" s="269"/>
      <c r="I82" s="269"/>
      <c r="J82" s="265"/>
      <c r="K82" s="246"/>
      <c r="L82" s="255"/>
      <c r="M82" s="255"/>
      <c r="N82" s="255"/>
      <c r="O82" s="255"/>
      <c r="P82" s="255"/>
      <c r="Q82" s="255"/>
    </row>
    <row r="83" spans="1:17" ht="9.75" customHeight="1">
      <c r="A83" s="256"/>
      <c r="B83" s="256"/>
      <c r="C83" s="257"/>
      <c r="D83" s="257"/>
      <c r="E83" s="269"/>
      <c r="F83" s="269"/>
      <c r="G83" s="269"/>
      <c r="H83" s="269"/>
      <c r="I83" s="269"/>
      <c r="J83" s="265"/>
      <c r="K83" s="246"/>
      <c r="L83" s="255"/>
      <c r="M83" s="255"/>
      <c r="N83" s="255"/>
      <c r="O83" s="255"/>
      <c r="P83" s="255"/>
      <c r="Q83" s="255"/>
    </row>
    <row r="84" spans="1:17" ht="9.75" customHeight="1">
      <c r="A84" s="256"/>
      <c r="B84" s="256"/>
      <c r="C84" s="267" t="str">
        <f>IF(COUNTIF(D85,"〇")&gt;0,"☑","□")</f>
        <v>□</v>
      </c>
      <c r="D84" s="269" t="s">
        <v>289</v>
      </c>
      <c r="F84" s="269"/>
      <c r="G84" s="269"/>
      <c r="H84" s="269"/>
      <c r="I84" s="269"/>
      <c r="J84" s="263"/>
      <c r="K84" s="246"/>
      <c r="L84" s="255"/>
      <c r="M84" s="255"/>
      <c r="N84" s="255"/>
      <c r="O84" s="255"/>
      <c r="P84" s="255"/>
      <c r="Q84" s="255"/>
    </row>
    <row r="85" spans="1:17" ht="9.75" customHeight="1">
      <c r="A85" s="256"/>
      <c r="B85" s="256"/>
      <c r="C85" s="257"/>
      <c r="D85" s="268" t="s">
        <v>94</v>
      </c>
      <c r="E85" s="269" t="s">
        <v>290</v>
      </c>
      <c r="F85" s="269"/>
      <c r="G85" s="269"/>
      <c r="H85" s="269"/>
      <c r="I85" s="269"/>
      <c r="J85" s="263"/>
      <c r="K85" s="246"/>
      <c r="L85" s="255"/>
      <c r="M85" s="255"/>
      <c r="N85" s="255"/>
      <c r="O85" s="255"/>
      <c r="P85" s="255"/>
      <c r="Q85" s="255"/>
    </row>
    <row r="86" spans="1:17" ht="9.75" customHeight="1">
      <c r="A86" s="256"/>
      <c r="B86" s="256"/>
      <c r="C86" s="259"/>
      <c r="D86" s="257"/>
      <c r="E86" s="260"/>
      <c r="F86" s="260"/>
      <c r="G86" s="261"/>
      <c r="H86" s="261"/>
      <c r="I86" s="262"/>
      <c r="J86" s="265"/>
      <c r="K86" s="246"/>
      <c r="L86" s="255"/>
      <c r="M86" s="255"/>
      <c r="N86" s="255"/>
      <c r="O86" s="255"/>
      <c r="P86" s="255"/>
      <c r="Q86" s="255"/>
    </row>
    <row r="87" spans="1:17" ht="9.75" customHeight="1">
      <c r="A87" s="256"/>
      <c r="B87" s="256"/>
      <c r="C87" s="267" t="str">
        <f>IF(COUNTIF(D88,"〇")&gt;0,"☑","□")</f>
        <v>□</v>
      </c>
      <c r="D87" s="269" t="s">
        <v>291</v>
      </c>
      <c r="F87" s="269"/>
      <c r="G87" s="269"/>
      <c r="H87" s="269"/>
      <c r="I87" s="269"/>
      <c r="J87" s="265"/>
      <c r="K87" s="246"/>
      <c r="L87" s="255"/>
      <c r="M87" s="255"/>
      <c r="N87" s="255"/>
      <c r="O87" s="255"/>
      <c r="P87" s="255"/>
      <c r="Q87" s="255"/>
    </row>
    <row r="88" spans="1:17" ht="9.75" customHeight="1">
      <c r="A88" s="256"/>
      <c r="B88" s="256"/>
      <c r="C88" s="257"/>
      <c r="D88" s="268" t="s">
        <v>94</v>
      </c>
      <c r="E88" s="269" t="s">
        <v>292</v>
      </c>
      <c r="F88" s="269"/>
      <c r="G88" s="269"/>
      <c r="H88" s="269"/>
      <c r="I88" s="269"/>
      <c r="J88" s="265"/>
      <c r="K88" s="246"/>
      <c r="L88" s="255"/>
      <c r="M88" s="255"/>
      <c r="N88" s="255"/>
      <c r="O88" s="255"/>
      <c r="P88" s="255"/>
      <c r="Q88" s="255"/>
    </row>
    <row r="89" spans="1:17" ht="9.75" customHeight="1">
      <c r="A89" s="256"/>
      <c r="B89" s="256"/>
      <c r="C89" s="257"/>
      <c r="D89" s="257"/>
      <c r="E89" s="269"/>
      <c r="F89" s="269"/>
      <c r="G89" s="269"/>
      <c r="H89" s="269"/>
      <c r="I89" s="269"/>
      <c r="J89" s="265"/>
      <c r="K89" s="246"/>
      <c r="L89" s="255"/>
      <c r="M89" s="255"/>
      <c r="N89" s="255"/>
      <c r="O89" s="255"/>
      <c r="P89" s="255"/>
      <c r="Q89" s="255"/>
    </row>
    <row r="90" spans="1:17" ht="9.75" customHeight="1">
      <c r="A90" s="256"/>
      <c r="B90" s="256"/>
      <c r="C90" s="269" t="s">
        <v>261</v>
      </c>
      <c r="D90" s="257"/>
      <c r="G90" s="269"/>
      <c r="H90" s="269"/>
      <c r="I90" s="269"/>
      <c r="J90" s="265"/>
      <c r="K90" s="246"/>
      <c r="L90" s="255"/>
      <c r="M90" s="255"/>
      <c r="N90" s="255"/>
      <c r="O90" s="255"/>
      <c r="P90" s="255"/>
      <c r="Q90" s="255"/>
    </row>
    <row r="91" spans="1:17" ht="9.75" customHeight="1">
      <c r="A91" s="256"/>
      <c r="B91" s="256"/>
      <c r="C91" s="269"/>
      <c r="D91" s="257"/>
      <c r="G91" s="269"/>
      <c r="H91" s="269"/>
      <c r="I91" s="269"/>
      <c r="J91" s="251" t="s">
        <v>262</v>
      </c>
      <c r="K91" s="246"/>
      <c r="L91" s="255"/>
      <c r="M91" s="255"/>
      <c r="N91" s="255"/>
      <c r="O91" s="255"/>
      <c r="P91" s="255"/>
      <c r="Q91" s="255"/>
    </row>
    <row r="92" spans="1:17" ht="9.75" customHeight="1">
      <c r="A92" s="256"/>
      <c r="B92" s="256"/>
      <c r="C92" s="269" t="s">
        <v>293</v>
      </c>
      <c r="D92" s="257"/>
      <c r="G92" s="269"/>
      <c r="H92" s="269"/>
      <c r="I92" s="269"/>
      <c r="J92" s="276">
        <f>COUNTIF(C62:C87,"☑")</f>
        <v>0</v>
      </c>
      <c r="K92" s="246"/>
      <c r="L92" s="255"/>
      <c r="M92" s="255"/>
      <c r="N92" s="255"/>
      <c r="O92" s="255"/>
      <c r="P92" s="255"/>
      <c r="Q92" s="255"/>
    </row>
    <row r="93" spans="1:17" ht="9.75" customHeight="1">
      <c r="A93" s="256"/>
      <c r="B93" s="256"/>
      <c r="C93" s="269"/>
      <c r="D93" s="257"/>
      <c r="G93" s="269"/>
      <c r="H93" s="269"/>
      <c r="I93" s="269"/>
      <c r="J93" s="263"/>
      <c r="K93" s="246"/>
      <c r="L93" s="255"/>
      <c r="M93" s="255"/>
      <c r="N93" s="255"/>
      <c r="O93" s="255"/>
      <c r="P93" s="255"/>
      <c r="Q93" s="255"/>
    </row>
    <row r="94" spans="1:17" ht="9.75" customHeight="1">
      <c r="A94" s="256"/>
      <c r="B94" s="256"/>
      <c r="C94" s="269"/>
      <c r="D94" s="257"/>
      <c r="G94" s="269"/>
      <c r="H94" s="269"/>
      <c r="I94" s="269"/>
      <c r="J94" s="263"/>
      <c r="K94" s="246"/>
      <c r="L94" s="255"/>
      <c r="M94" s="255"/>
      <c r="N94" s="255"/>
      <c r="O94" s="255"/>
      <c r="P94" s="255"/>
      <c r="Q94" s="255"/>
    </row>
    <row r="95" spans="1:17" ht="9.75" customHeight="1">
      <c r="A95" s="256"/>
      <c r="B95" s="256"/>
      <c r="C95" s="269" t="s">
        <v>294</v>
      </c>
      <c r="D95" s="257"/>
      <c r="G95" s="269"/>
      <c r="H95" s="269"/>
      <c r="I95" s="269"/>
      <c r="J95" s="263"/>
      <c r="K95" s="246"/>
      <c r="L95" s="255"/>
      <c r="M95" s="255"/>
      <c r="N95" s="255"/>
      <c r="O95" s="255"/>
      <c r="P95" s="255"/>
      <c r="Q95" s="255"/>
    </row>
    <row r="96" spans="1:17" ht="9.75" customHeight="1">
      <c r="A96" s="256"/>
      <c r="B96" s="256"/>
      <c r="C96" s="257"/>
      <c r="D96" s="257"/>
      <c r="E96" s="269"/>
      <c r="F96" s="269"/>
      <c r="G96" s="269"/>
      <c r="H96" s="269"/>
      <c r="I96" s="269"/>
      <c r="J96" s="265"/>
      <c r="K96" s="246"/>
      <c r="L96" s="255"/>
      <c r="M96" s="255"/>
      <c r="N96" s="255"/>
      <c r="O96" s="255"/>
      <c r="P96" s="255"/>
      <c r="Q96" s="255"/>
    </row>
    <row r="97" spans="1:17" ht="9.75" customHeight="1">
      <c r="A97" s="256"/>
      <c r="B97" s="256"/>
      <c r="C97" s="257"/>
      <c r="D97" s="268" t="s">
        <v>94</v>
      </c>
      <c r="E97" s="269" t="s">
        <v>295</v>
      </c>
      <c r="F97" s="284"/>
      <c r="G97" s="269"/>
      <c r="H97" s="269"/>
      <c r="I97" s="269"/>
      <c r="J97" s="265"/>
      <c r="K97" s="246"/>
      <c r="L97" s="255"/>
      <c r="M97" s="255"/>
      <c r="N97" s="255"/>
      <c r="O97" s="255"/>
      <c r="P97" s="255"/>
      <c r="Q97" s="255"/>
    </row>
    <row r="98" spans="1:17" ht="9.75" customHeight="1">
      <c r="A98" s="256"/>
      <c r="B98" s="256"/>
      <c r="C98" s="257"/>
      <c r="D98" s="257"/>
      <c r="E98" s="269"/>
      <c r="F98" s="269"/>
      <c r="G98" s="269"/>
      <c r="H98" s="269"/>
      <c r="I98" s="269"/>
      <c r="J98" s="265"/>
      <c r="K98" s="246"/>
      <c r="L98" s="255"/>
      <c r="M98" s="255"/>
      <c r="N98" s="255"/>
      <c r="O98" s="255"/>
      <c r="P98" s="255"/>
      <c r="Q98" s="255"/>
    </row>
    <row r="99" spans="1:17" ht="9.75" customHeight="1">
      <c r="A99" s="256"/>
      <c r="B99" s="256"/>
      <c r="C99" s="257"/>
      <c r="D99" s="268" t="s">
        <v>94</v>
      </c>
      <c r="E99" s="269" t="s">
        <v>296</v>
      </c>
      <c r="F99" s="284"/>
      <c r="G99" s="269"/>
      <c r="H99" s="269"/>
      <c r="I99" s="269"/>
      <c r="J99" s="265"/>
      <c r="K99" s="246"/>
      <c r="L99" s="255"/>
      <c r="M99" s="255"/>
      <c r="N99" s="255"/>
      <c r="O99" s="255"/>
      <c r="P99" s="255"/>
      <c r="Q99" s="255"/>
    </row>
    <row r="100" spans="1:17" ht="9.75" customHeight="1">
      <c r="A100" s="256"/>
      <c r="B100" s="256"/>
      <c r="C100" s="257"/>
      <c r="D100" s="257"/>
      <c r="E100" s="246"/>
      <c r="F100" s="246"/>
      <c r="G100" s="246"/>
      <c r="H100" s="246"/>
      <c r="I100" s="246"/>
      <c r="J100" s="263"/>
      <c r="K100" s="246"/>
      <c r="L100" s="255"/>
      <c r="M100" s="255"/>
      <c r="N100" s="255"/>
      <c r="O100" s="255"/>
      <c r="P100" s="255"/>
      <c r="Q100" s="255"/>
    </row>
    <row r="101" spans="1:17" ht="9.75" customHeight="1">
      <c r="A101" s="256"/>
      <c r="B101" s="256"/>
      <c r="C101" s="257"/>
      <c r="D101" s="257"/>
      <c r="E101" s="246"/>
      <c r="F101" s="246"/>
      <c r="G101" s="246"/>
      <c r="H101" s="246"/>
      <c r="I101" s="246"/>
      <c r="J101" s="263"/>
      <c r="K101" s="246"/>
      <c r="L101" s="255"/>
      <c r="M101" s="255"/>
      <c r="N101" s="255"/>
      <c r="O101" s="255"/>
      <c r="P101" s="255"/>
      <c r="Q101" s="255"/>
    </row>
    <row r="102" spans="1:17" ht="9.75" customHeight="1">
      <c r="A102" s="256"/>
      <c r="B102" s="256"/>
      <c r="C102" s="257"/>
      <c r="D102" s="257"/>
      <c r="E102" s="246"/>
      <c r="F102" s="246"/>
      <c r="G102" s="246"/>
      <c r="H102" s="246"/>
      <c r="I102" s="246"/>
      <c r="J102" s="263"/>
      <c r="K102" s="246"/>
      <c r="L102" s="255"/>
      <c r="M102" s="255"/>
      <c r="N102" s="255"/>
      <c r="O102" s="255"/>
      <c r="P102" s="255"/>
      <c r="Q102" s="255"/>
    </row>
    <row r="103" spans="1:17" ht="9.75" customHeight="1">
      <c r="A103" s="256"/>
      <c r="B103" s="256"/>
      <c r="C103" s="272" t="s">
        <v>297</v>
      </c>
      <c r="D103" s="268" t="s">
        <v>94</v>
      </c>
      <c r="E103" s="246" t="s">
        <v>725</v>
      </c>
      <c r="F103" s="246"/>
      <c r="G103" s="246"/>
      <c r="H103" s="246"/>
      <c r="I103" s="246"/>
      <c r="J103" s="263"/>
      <c r="K103" s="246"/>
      <c r="L103" s="255"/>
      <c r="M103" s="255"/>
      <c r="N103" s="255"/>
      <c r="O103" s="255"/>
      <c r="P103" s="255"/>
      <c r="Q103" s="255"/>
    </row>
    <row r="104" spans="1:17" ht="9.75" customHeight="1">
      <c r="A104" s="256"/>
      <c r="B104" s="256"/>
      <c r="C104" s="257"/>
      <c r="D104" s="257"/>
      <c r="E104" s="246"/>
      <c r="F104" s="246"/>
      <c r="G104" s="246"/>
      <c r="H104" s="246"/>
      <c r="I104" s="246"/>
      <c r="J104" s="263"/>
      <c r="K104" s="246"/>
      <c r="L104" s="255"/>
      <c r="M104" s="255"/>
      <c r="N104" s="255"/>
      <c r="O104" s="255"/>
      <c r="P104" s="255"/>
      <c r="Q104" s="255"/>
    </row>
    <row r="105" spans="1:17" ht="9.75" customHeight="1">
      <c r="A105" s="256"/>
      <c r="B105" s="256"/>
      <c r="C105" s="257"/>
      <c r="D105" s="257"/>
      <c r="E105" s="246"/>
      <c r="F105" s="246"/>
      <c r="G105" s="246"/>
      <c r="H105" s="246"/>
      <c r="I105" s="246"/>
      <c r="J105" s="263"/>
      <c r="K105" s="246"/>
      <c r="L105" s="255"/>
      <c r="M105" s="255"/>
      <c r="N105" s="255"/>
      <c r="O105" s="255"/>
      <c r="P105" s="255"/>
      <c r="Q105" s="255"/>
    </row>
    <row r="106" spans="1:17" ht="9.75" customHeight="1">
      <c r="A106" s="256"/>
      <c r="B106" s="256"/>
      <c r="C106" s="257"/>
      <c r="D106" s="257"/>
      <c r="E106" s="246"/>
      <c r="F106" s="246"/>
      <c r="G106" s="246"/>
      <c r="H106" s="246"/>
      <c r="I106" s="246"/>
      <c r="J106" s="263"/>
      <c r="K106" s="246"/>
      <c r="L106" s="255"/>
      <c r="M106" s="255"/>
      <c r="N106" s="255"/>
      <c r="O106" s="255"/>
      <c r="P106" s="255"/>
      <c r="Q106" s="255"/>
    </row>
    <row r="107" spans="1:17" ht="9.75" customHeight="1">
      <c r="A107" s="277"/>
      <c r="B107" s="277"/>
      <c r="C107" s="279"/>
      <c r="D107" s="279"/>
      <c r="E107" s="279"/>
      <c r="F107" s="279"/>
      <c r="G107" s="279"/>
      <c r="H107" s="279"/>
      <c r="I107" s="279"/>
      <c r="J107" s="285"/>
      <c r="K107" s="246"/>
      <c r="L107" s="255"/>
      <c r="M107" s="255"/>
      <c r="N107" s="255"/>
      <c r="O107" s="255"/>
      <c r="P107" s="255"/>
      <c r="Q107" s="255"/>
    </row>
    <row r="108" spans="1:17" ht="9.75" customHeight="1">
      <c r="A108" s="281"/>
      <c r="B108" s="281"/>
      <c r="C108" s="281"/>
      <c r="D108" s="281"/>
      <c r="E108" s="281"/>
      <c r="F108" s="281"/>
      <c r="G108" s="281"/>
      <c r="H108" s="281"/>
      <c r="I108" s="281"/>
      <c r="J108" s="281"/>
      <c r="K108" s="246"/>
      <c r="L108" s="255"/>
      <c r="M108" s="255"/>
      <c r="N108" s="255"/>
      <c r="O108" s="255"/>
      <c r="P108" s="255"/>
      <c r="Q108" s="255"/>
    </row>
    <row r="109" spans="1:17" ht="9" customHeight="1">
      <c r="A109" s="257" t="s">
        <v>298</v>
      </c>
      <c r="B109" s="257"/>
      <c r="C109" s="257"/>
      <c r="D109" s="257"/>
      <c r="E109" s="257"/>
      <c r="F109" s="257"/>
      <c r="G109" s="753" t="s">
        <v>122</v>
      </c>
      <c r="H109" s="754"/>
      <c r="I109" s="754"/>
      <c r="J109" s="257"/>
      <c r="K109" s="246"/>
      <c r="L109" s="255"/>
      <c r="M109" s="255"/>
      <c r="N109" s="255"/>
      <c r="O109" s="255"/>
      <c r="P109" s="255"/>
      <c r="Q109" s="255"/>
    </row>
    <row r="110" spans="1:17" ht="9" customHeight="1">
      <c r="A110" s="240" t="s">
        <v>299</v>
      </c>
      <c r="B110" s="257"/>
      <c r="C110" s="257"/>
      <c r="D110" s="257"/>
      <c r="E110" s="257"/>
      <c r="F110" s="257"/>
      <c r="G110" s="754"/>
      <c r="H110" s="754"/>
      <c r="I110" s="754"/>
      <c r="J110" s="257"/>
      <c r="K110" s="246"/>
      <c r="L110" s="255"/>
      <c r="M110" s="255"/>
      <c r="N110" s="255"/>
      <c r="O110" s="255"/>
      <c r="P110" s="255"/>
      <c r="Q110" s="255"/>
    </row>
    <row r="111" spans="1:17" ht="9" customHeight="1">
      <c r="A111" s="257" t="s">
        <v>300</v>
      </c>
      <c r="B111" s="279"/>
      <c r="C111" s="279"/>
      <c r="D111" s="279"/>
      <c r="E111" s="279"/>
      <c r="F111" s="279"/>
      <c r="G111" s="279"/>
      <c r="H111" s="279"/>
      <c r="I111" s="279"/>
      <c r="J111" s="242"/>
      <c r="K111" s="246"/>
      <c r="L111" s="255"/>
      <c r="M111" s="255"/>
      <c r="N111" s="255"/>
      <c r="O111" s="255"/>
      <c r="P111" s="255"/>
      <c r="Q111" s="255"/>
    </row>
    <row r="112" spans="1:17" ht="9" customHeight="1">
      <c r="A112" s="251" t="s">
        <v>129</v>
      </c>
      <c r="B112" s="251" t="s">
        <v>130</v>
      </c>
      <c r="C112" s="747" t="s">
        <v>301</v>
      </c>
      <c r="D112" s="748"/>
      <c r="E112" s="748"/>
      <c r="F112" s="748"/>
      <c r="G112" s="749"/>
      <c r="H112" s="747" t="s">
        <v>302</v>
      </c>
      <c r="I112" s="755"/>
      <c r="J112" s="756"/>
      <c r="K112" s="246"/>
      <c r="L112" s="255"/>
      <c r="M112" s="255"/>
      <c r="N112" s="255"/>
      <c r="O112" s="255"/>
      <c r="P112" s="255"/>
      <c r="Q112" s="255"/>
    </row>
    <row r="113" spans="1:17" ht="9" customHeight="1">
      <c r="A113" s="256" t="s">
        <v>303</v>
      </c>
      <c r="B113" s="256" t="s">
        <v>304</v>
      </c>
      <c r="C113" s="286" t="s">
        <v>305</v>
      </c>
      <c r="D113" s="257"/>
      <c r="G113" s="287"/>
      <c r="H113" s="288" t="s">
        <v>306</v>
      </c>
      <c r="I113" s="286"/>
      <c r="J113" s="258"/>
      <c r="K113" s="246"/>
      <c r="L113" s="255"/>
      <c r="M113" s="255"/>
      <c r="N113" s="255"/>
      <c r="O113" s="255"/>
      <c r="P113" s="255"/>
      <c r="Q113" s="255"/>
    </row>
    <row r="114" spans="1:17" ht="9" customHeight="1">
      <c r="A114" s="256"/>
      <c r="B114" s="256" t="s">
        <v>307</v>
      </c>
      <c r="C114" s="268" t="s">
        <v>95</v>
      </c>
      <c r="D114" s="272">
        <v>1</v>
      </c>
      <c r="E114" s="759" t="s">
        <v>728</v>
      </c>
      <c r="F114" s="759"/>
      <c r="G114" s="760"/>
      <c r="H114" s="289" t="s">
        <v>576</v>
      </c>
      <c r="I114" s="260"/>
      <c r="J114" s="263"/>
      <c r="K114" s="246"/>
      <c r="L114" s="255"/>
      <c r="M114" s="255"/>
      <c r="N114" s="255"/>
      <c r="O114" s="255"/>
      <c r="P114" s="255"/>
      <c r="Q114" s="255"/>
    </row>
    <row r="115" spans="1:17" ht="9" customHeight="1">
      <c r="A115" s="256"/>
      <c r="B115" s="256"/>
      <c r="C115" s="259"/>
      <c r="D115" s="257"/>
      <c r="E115" s="759"/>
      <c r="F115" s="759"/>
      <c r="G115" s="760"/>
      <c r="H115" s="289" t="s">
        <v>308</v>
      </c>
      <c r="I115" s="260"/>
      <c r="J115" s="265"/>
      <c r="K115" s="246"/>
      <c r="L115" s="255"/>
      <c r="M115" s="255"/>
      <c r="N115" s="255"/>
      <c r="O115" s="255"/>
      <c r="P115" s="255"/>
      <c r="Q115" s="255"/>
    </row>
    <row r="116" spans="1:17" ht="9" customHeight="1">
      <c r="A116" s="256"/>
      <c r="B116" s="256"/>
      <c r="C116" s="257"/>
      <c r="D116" s="257"/>
      <c r="E116" s="759"/>
      <c r="F116" s="759"/>
      <c r="G116" s="760"/>
      <c r="H116" s="289" t="s">
        <v>309</v>
      </c>
      <c r="I116" s="260"/>
      <c r="J116" s="265"/>
      <c r="K116" s="246"/>
      <c r="L116" s="255"/>
      <c r="M116" s="255"/>
      <c r="N116" s="255"/>
      <c r="O116" s="255"/>
      <c r="P116" s="255"/>
      <c r="Q116" s="255"/>
    </row>
    <row r="117" spans="1:17" ht="9" customHeight="1">
      <c r="A117" s="256"/>
      <c r="B117" s="256"/>
      <c r="C117" s="259"/>
      <c r="D117" s="257"/>
      <c r="E117" s="290"/>
      <c r="F117" s="290"/>
      <c r="G117" s="246"/>
      <c r="H117" s="289" t="s">
        <v>310</v>
      </c>
      <c r="I117" s="260"/>
      <c r="J117" s="265"/>
      <c r="K117" s="246"/>
      <c r="L117" s="255"/>
      <c r="M117" s="255"/>
      <c r="N117" s="255"/>
      <c r="O117" s="255"/>
      <c r="P117" s="255"/>
      <c r="Q117" s="255"/>
    </row>
    <row r="118" spans="1:17" ht="9" customHeight="1">
      <c r="A118" s="256"/>
      <c r="B118" s="256"/>
      <c r="C118" s="257"/>
      <c r="D118" s="257"/>
      <c r="E118" s="257"/>
      <c r="F118" s="257"/>
      <c r="G118" s="246"/>
      <c r="H118" s="289" t="s">
        <v>311</v>
      </c>
      <c r="I118" s="260"/>
      <c r="J118" s="265"/>
      <c r="K118" s="246"/>
      <c r="L118" s="255"/>
      <c r="M118" s="255"/>
      <c r="N118" s="255"/>
      <c r="O118" s="255"/>
      <c r="P118" s="255"/>
      <c r="Q118" s="255"/>
    </row>
    <row r="119" spans="1:17" ht="9" customHeight="1">
      <c r="A119" s="256"/>
      <c r="B119" s="256"/>
      <c r="C119" s="257"/>
      <c r="D119" s="257"/>
      <c r="E119" s="246"/>
      <c r="F119" s="246"/>
      <c r="G119" s="246"/>
      <c r="H119" s="757" t="s">
        <v>312</v>
      </c>
      <c r="I119" s="746"/>
      <c r="J119" s="758"/>
      <c r="K119" s="246"/>
      <c r="L119" s="255"/>
      <c r="M119" s="255"/>
      <c r="N119" s="255"/>
      <c r="O119" s="255"/>
      <c r="P119" s="255"/>
      <c r="Q119" s="255"/>
    </row>
    <row r="120" spans="1:17" ht="9" customHeight="1">
      <c r="A120" s="256"/>
      <c r="B120" s="256"/>
      <c r="C120" s="257"/>
      <c r="D120" s="257"/>
      <c r="E120" s="246"/>
      <c r="F120" s="246"/>
      <c r="G120" s="246"/>
      <c r="H120" s="757" t="s">
        <v>313</v>
      </c>
      <c r="I120" s="746"/>
      <c r="J120" s="758"/>
      <c r="K120" s="246"/>
      <c r="L120" s="255"/>
      <c r="M120" s="255"/>
      <c r="N120" s="255"/>
      <c r="O120" s="255"/>
      <c r="P120" s="255"/>
      <c r="Q120" s="255"/>
    </row>
    <row r="121" spans="1:17" ht="9" customHeight="1">
      <c r="A121" s="256"/>
      <c r="B121" s="256"/>
      <c r="C121" s="257"/>
      <c r="D121" s="257"/>
      <c r="E121" s="248"/>
      <c r="F121" s="248"/>
      <c r="G121" s="246"/>
      <c r="H121" s="289" t="s">
        <v>314</v>
      </c>
      <c r="I121" s="260"/>
      <c r="J121" s="265"/>
      <c r="K121" s="246"/>
      <c r="L121" s="255"/>
      <c r="M121" s="255"/>
      <c r="N121" s="255"/>
      <c r="O121" s="255"/>
      <c r="P121" s="255"/>
      <c r="Q121" s="255"/>
    </row>
    <row r="122" spans="1:17" ht="9" customHeight="1">
      <c r="A122" s="256"/>
      <c r="B122" s="256"/>
      <c r="C122" s="257"/>
      <c r="D122" s="257"/>
      <c r="E122" s="248"/>
      <c r="F122" s="248"/>
      <c r="G122" s="246"/>
      <c r="H122" s="289" t="s">
        <v>315</v>
      </c>
      <c r="I122" s="260"/>
      <c r="J122" s="263"/>
      <c r="K122" s="246"/>
      <c r="L122" s="255"/>
      <c r="M122" s="255"/>
      <c r="N122" s="255"/>
      <c r="O122" s="255"/>
      <c r="P122" s="255"/>
      <c r="Q122" s="255"/>
    </row>
    <row r="123" spans="1:17" ht="9" customHeight="1">
      <c r="A123" s="256"/>
      <c r="B123" s="256"/>
      <c r="C123" s="257"/>
      <c r="D123" s="257"/>
      <c r="E123" s="248"/>
      <c r="F123" s="248"/>
      <c r="G123" s="246"/>
      <c r="H123" s="289" t="s">
        <v>316</v>
      </c>
      <c r="I123" s="260"/>
      <c r="J123" s="265"/>
      <c r="K123" s="246"/>
      <c r="L123" s="255"/>
      <c r="M123" s="255"/>
      <c r="N123" s="255"/>
      <c r="O123" s="255"/>
      <c r="P123" s="255"/>
      <c r="Q123" s="255"/>
    </row>
    <row r="124" spans="1:17" ht="9" customHeight="1">
      <c r="A124" s="256"/>
      <c r="B124" s="256"/>
      <c r="C124" s="257"/>
      <c r="D124" s="257"/>
      <c r="E124" s="246"/>
      <c r="F124" s="246"/>
      <c r="G124" s="246"/>
      <c r="H124" s="314" t="s">
        <v>726</v>
      </c>
      <c r="I124" s="260"/>
      <c r="J124" s="265"/>
      <c r="K124" s="246"/>
      <c r="L124" s="255"/>
      <c r="M124" s="255"/>
      <c r="N124" s="255"/>
      <c r="O124" s="255"/>
      <c r="P124" s="255"/>
      <c r="Q124" s="255"/>
    </row>
    <row r="125" spans="1:17" ht="9" customHeight="1">
      <c r="A125" s="256"/>
      <c r="B125" s="256"/>
      <c r="C125" s="257"/>
      <c r="D125" s="257"/>
      <c r="E125" s="246"/>
      <c r="F125" s="246"/>
      <c r="G125" s="246"/>
      <c r="H125" s="289"/>
      <c r="I125" s="260"/>
      <c r="J125" s="265"/>
      <c r="K125" s="246"/>
      <c r="L125" s="255"/>
      <c r="M125" s="255"/>
      <c r="N125" s="255"/>
      <c r="O125" s="255"/>
      <c r="P125" s="255"/>
      <c r="Q125" s="255"/>
    </row>
    <row r="126" spans="1:17" ht="9" customHeight="1">
      <c r="A126" s="256"/>
      <c r="B126" s="256"/>
      <c r="C126" s="268" t="s">
        <v>95</v>
      </c>
      <c r="D126" s="272">
        <v>2</v>
      </c>
      <c r="E126" s="761" t="s">
        <v>729</v>
      </c>
      <c r="F126" s="761"/>
      <c r="G126" s="762"/>
      <c r="H126" s="289" t="s">
        <v>317</v>
      </c>
      <c r="I126" s="260"/>
      <c r="J126" s="265"/>
      <c r="K126" s="246"/>
      <c r="L126" s="255"/>
      <c r="M126" s="255"/>
      <c r="N126" s="255"/>
      <c r="O126" s="255"/>
      <c r="P126" s="255"/>
      <c r="Q126" s="255"/>
    </row>
    <row r="127" spans="1:17" ht="9" customHeight="1">
      <c r="A127" s="256"/>
      <c r="B127" s="256"/>
      <c r="C127" s="257"/>
      <c r="D127" s="257"/>
      <c r="E127" s="761"/>
      <c r="F127" s="761"/>
      <c r="G127" s="762"/>
      <c r="H127" s="289" t="s">
        <v>318</v>
      </c>
      <c r="I127" s="260"/>
      <c r="J127" s="265"/>
      <c r="K127" s="246"/>
      <c r="L127" s="255"/>
      <c r="M127" s="255"/>
      <c r="N127" s="255"/>
      <c r="O127" s="255"/>
      <c r="P127" s="255"/>
      <c r="Q127" s="255"/>
    </row>
    <row r="128" spans="1:17" ht="9" customHeight="1">
      <c r="A128" s="256"/>
      <c r="B128" s="256"/>
      <c r="C128" s="257"/>
      <c r="D128" s="257"/>
      <c r="E128" s="761"/>
      <c r="F128" s="761"/>
      <c r="G128" s="762"/>
      <c r="H128" s="289" t="s">
        <v>319</v>
      </c>
      <c r="I128" s="260"/>
      <c r="J128" s="263"/>
      <c r="K128" s="246"/>
      <c r="L128" s="255"/>
      <c r="M128" s="255"/>
      <c r="N128" s="255"/>
      <c r="O128" s="255"/>
      <c r="P128" s="255"/>
      <c r="Q128" s="255"/>
    </row>
    <row r="129" spans="1:17" ht="9" customHeight="1">
      <c r="A129" s="256"/>
      <c r="B129" s="256"/>
      <c r="C129" s="257"/>
      <c r="D129" s="257"/>
      <c r="E129" s="246"/>
      <c r="F129" s="246"/>
      <c r="G129" s="246"/>
      <c r="H129" s="289" t="s">
        <v>320</v>
      </c>
      <c r="I129" s="260"/>
      <c r="J129" s="263"/>
      <c r="K129" s="246"/>
      <c r="L129" s="255"/>
      <c r="M129" s="255"/>
      <c r="N129" s="255"/>
      <c r="O129" s="255"/>
      <c r="P129" s="255"/>
      <c r="Q129" s="255"/>
    </row>
    <row r="130" spans="1:17" ht="9" customHeight="1">
      <c r="A130" s="256"/>
      <c r="B130" s="256"/>
      <c r="C130" s="257"/>
      <c r="D130" s="257"/>
      <c r="E130" s="246"/>
      <c r="F130" s="246"/>
      <c r="G130" s="246"/>
      <c r="H130" s="289"/>
      <c r="I130" s="260"/>
      <c r="J130" s="263"/>
      <c r="K130" s="246"/>
      <c r="L130" s="255"/>
      <c r="M130" s="255"/>
      <c r="N130" s="255"/>
      <c r="O130" s="255"/>
      <c r="P130" s="255"/>
      <c r="Q130" s="255"/>
    </row>
    <row r="131" spans="1:17" ht="9" customHeight="1">
      <c r="A131" s="256"/>
      <c r="B131" s="256"/>
      <c r="C131" s="268" t="s">
        <v>95</v>
      </c>
      <c r="D131" s="272">
        <v>3</v>
      </c>
      <c r="E131" s="246" t="s">
        <v>730</v>
      </c>
      <c r="F131" s="246"/>
      <c r="G131" s="246"/>
      <c r="H131" s="289" t="s">
        <v>321</v>
      </c>
      <c r="I131" s="260"/>
      <c r="J131" s="263"/>
      <c r="K131" s="246"/>
      <c r="L131" s="255"/>
      <c r="M131" s="255"/>
      <c r="N131" s="255"/>
      <c r="O131" s="255"/>
      <c r="P131" s="255"/>
      <c r="Q131" s="255"/>
    </row>
    <row r="132" spans="1:17" ht="9" customHeight="1">
      <c r="A132" s="256"/>
      <c r="B132" s="256"/>
      <c r="C132" s="257"/>
      <c r="D132" s="257"/>
      <c r="E132" s="246"/>
      <c r="F132" s="246"/>
      <c r="G132" s="246"/>
      <c r="H132" s="289" t="s">
        <v>322</v>
      </c>
      <c r="I132" s="260"/>
      <c r="J132" s="265"/>
      <c r="K132" s="247" t="s">
        <v>624</v>
      </c>
      <c r="L132" s="470">
        <f>COUNTIF(C114:C131,"☑")</f>
        <v>0</v>
      </c>
      <c r="M132" s="471" t="str">
        <f>IF(L132=0,"0",IF(L132&gt;0,"4"))</f>
        <v>0</v>
      </c>
      <c r="N132" s="255"/>
      <c r="O132" s="255"/>
      <c r="P132" s="255"/>
      <c r="Q132" s="255"/>
    </row>
    <row r="133" spans="1:17" ht="9" customHeight="1">
      <c r="A133" s="256"/>
      <c r="B133" s="256"/>
      <c r="C133" s="246"/>
      <c r="D133" s="257"/>
      <c r="G133" s="246"/>
      <c r="H133" s="289" t="s">
        <v>324</v>
      </c>
      <c r="I133" s="260"/>
      <c r="J133" s="265"/>
      <c r="K133" s="246"/>
      <c r="L133" s="255"/>
      <c r="M133" s="255"/>
      <c r="N133" s="255"/>
      <c r="O133" s="255"/>
      <c r="P133" s="255"/>
      <c r="Q133" s="255"/>
    </row>
    <row r="134" spans="1:17" ht="9" customHeight="1">
      <c r="A134" s="256"/>
      <c r="B134" s="256"/>
      <c r="C134" s="246" t="s">
        <v>323</v>
      </c>
      <c r="D134" s="257"/>
      <c r="E134" s="257"/>
      <c r="F134" s="257"/>
      <c r="G134" s="246"/>
      <c r="H134" s="289" t="s">
        <v>325</v>
      </c>
      <c r="I134" s="260"/>
      <c r="J134" s="265"/>
      <c r="K134" s="246"/>
      <c r="L134" s="255"/>
      <c r="M134" s="255"/>
      <c r="N134" s="255"/>
      <c r="O134" s="255"/>
      <c r="P134" s="255"/>
      <c r="Q134" s="255"/>
    </row>
    <row r="135" spans="1:17" ht="9" customHeight="1">
      <c r="A135" s="256"/>
      <c r="B135" s="256"/>
      <c r="C135" s="278"/>
      <c r="D135" s="279"/>
      <c r="E135" s="279"/>
      <c r="F135" s="279"/>
      <c r="G135" s="246"/>
      <c r="H135" s="291"/>
      <c r="I135" s="292"/>
      <c r="J135" s="293"/>
      <c r="K135" s="246"/>
      <c r="L135" s="255"/>
      <c r="M135" s="255"/>
      <c r="N135" s="255"/>
      <c r="O135" s="255"/>
      <c r="P135" s="255"/>
      <c r="Q135" s="255"/>
    </row>
    <row r="136" spans="1:17" ht="9" customHeight="1">
      <c r="A136" s="256"/>
      <c r="B136" s="256"/>
      <c r="C136" s="260" t="s">
        <v>326</v>
      </c>
      <c r="D136" s="257"/>
      <c r="G136" s="294"/>
      <c r="H136" s="288" t="s">
        <v>327</v>
      </c>
      <c r="I136" s="294"/>
      <c r="J136" s="295"/>
      <c r="K136" s="246"/>
      <c r="L136" s="255"/>
      <c r="M136" s="255"/>
      <c r="N136" s="255"/>
      <c r="O136" s="255"/>
      <c r="P136" s="255"/>
      <c r="Q136" s="255"/>
    </row>
    <row r="137" spans="1:17" ht="9" customHeight="1">
      <c r="A137" s="256"/>
      <c r="B137" s="256"/>
      <c r="C137" s="268" t="s">
        <v>95</v>
      </c>
      <c r="D137" s="272">
        <v>4</v>
      </c>
      <c r="E137" s="763" t="s">
        <v>727</v>
      </c>
      <c r="F137" s="763"/>
      <c r="G137" s="760"/>
      <c r="H137" s="289" t="s">
        <v>328</v>
      </c>
      <c r="I137" s="260"/>
      <c r="J137" s="263"/>
      <c r="K137" s="246"/>
      <c r="L137" s="255"/>
      <c r="M137" s="255"/>
      <c r="N137" s="255"/>
      <c r="O137" s="255"/>
      <c r="P137" s="255"/>
      <c r="Q137" s="255"/>
    </row>
    <row r="138" spans="1:17" ht="9" customHeight="1">
      <c r="A138" s="256"/>
      <c r="B138" s="256"/>
      <c r="C138" s="257"/>
      <c r="D138" s="272"/>
      <c r="E138" s="763"/>
      <c r="F138" s="763"/>
      <c r="G138" s="760"/>
      <c r="H138" s="289" t="s">
        <v>329</v>
      </c>
      <c r="I138" s="269"/>
      <c r="J138" s="283"/>
      <c r="K138" s="246"/>
      <c r="L138" s="255"/>
      <c r="M138" s="255"/>
      <c r="N138" s="255"/>
      <c r="O138" s="255"/>
      <c r="P138" s="255"/>
      <c r="Q138" s="255"/>
    </row>
    <row r="139" spans="1:17" ht="9" customHeight="1">
      <c r="A139" s="256"/>
      <c r="B139" s="256"/>
      <c r="C139" s="257"/>
      <c r="D139" s="272"/>
      <c r="E139" s="763"/>
      <c r="F139" s="763"/>
      <c r="G139" s="760"/>
      <c r="H139" s="289" t="s">
        <v>330</v>
      </c>
      <c r="I139" s="269"/>
      <c r="J139" s="283"/>
      <c r="K139" s="246"/>
      <c r="L139" s="255"/>
      <c r="M139" s="255"/>
      <c r="N139" s="255"/>
      <c r="O139" s="255"/>
      <c r="P139" s="255"/>
      <c r="Q139" s="255"/>
    </row>
    <row r="140" spans="1:17" ht="9" customHeight="1">
      <c r="A140" s="256"/>
      <c r="B140" s="256"/>
      <c r="C140" s="257"/>
      <c r="D140" s="272"/>
      <c r="E140" s="270"/>
      <c r="F140" s="270"/>
      <c r="G140" s="269"/>
      <c r="H140" s="289"/>
      <c r="I140" s="269"/>
      <c r="J140" s="265"/>
      <c r="K140" s="246"/>
      <c r="L140" s="255"/>
      <c r="M140" s="255"/>
      <c r="N140" s="255"/>
      <c r="O140" s="255"/>
      <c r="P140" s="255"/>
      <c r="Q140" s="255"/>
    </row>
    <row r="141" spans="1:17" ht="9" customHeight="1">
      <c r="A141" s="256"/>
      <c r="B141" s="256"/>
      <c r="C141" s="268" t="s">
        <v>95</v>
      </c>
      <c r="D141" s="272">
        <v>5</v>
      </c>
      <c r="E141" s="759" t="s">
        <v>731</v>
      </c>
      <c r="F141" s="759"/>
      <c r="G141" s="760"/>
      <c r="H141" s="289" t="s">
        <v>331</v>
      </c>
      <c r="I141" s="269"/>
      <c r="J141" s="265"/>
      <c r="K141" s="246"/>
      <c r="L141" s="255"/>
      <c r="M141" s="255"/>
      <c r="N141" s="255"/>
      <c r="O141" s="255"/>
      <c r="P141" s="255"/>
      <c r="Q141" s="255"/>
    </row>
    <row r="142" spans="1:17" ht="9" customHeight="1">
      <c r="A142" s="256"/>
      <c r="B142" s="256"/>
      <c r="C142" s="257"/>
      <c r="D142" s="272"/>
      <c r="E142" s="759"/>
      <c r="F142" s="759"/>
      <c r="G142" s="760"/>
      <c r="H142" s="757" t="s">
        <v>332</v>
      </c>
      <c r="I142" s="746"/>
      <c r="J142" s="758"/>
      <c r="K142" s="246"/>
      <c r="L142" s="255"/>
      <c r="M142" s="255"/>
      <c r="N142" s="255"/>
      <c r="O142" s="255"/>
      <c r="P142" s="255"/>
      <c r="Q142" s="255"/>
    </row>
    <row r="143" spans="1:17" ht="9" customHeight="1">
      <c r="A143" s="256"/>
      <c r="B143" s="256"/>
      <c r="C143" s="257"/>
      <c r="D143" s="272"/>
      <c r="E143" s="759"/>
      <c r="F143" s="759"/>
      <c r="G143" s="760"/>
      <c r="H143" s="289" t="s">
        <v>333</v>
      </c>
      <c r="I143" s="269"/>
      <c r="J143" s="265"/>
      <c r="K143" s="246"/>
      <c r="L143" s="255"/>
      <c r="M143" s="255"/>
      <c r="N143" s="255"/>
      <c r="O143" s="255"/>
      <c r="P143" s="255"/>
      <c r="Q143" s="255"/>
    </row>
    <row r="144" spans="1:17" ht="9" customHeight="1">
      <c r="A144" s="256"/>
      <c r="B144" s="256"/>
      <c r="C144" s="257"/>
      <c r="D144" s="272"/>
      <c r="E144" s="269"/>
      <c r="F144" s="269"/>
      <c r="G144" s="269"/>
      <c r="H144" s="289" t="s">
        <v>334</v>
      </c>
      <c r="I144" s="269"/>
      <c r="J144" s="265"/>
      <c r="K144" s="246"/>
      <c r="L144" s="255"/>
      <c r="M144" s="255"/>
      <c r="N144" s="255"/>
      <c r="O144" s="255"/>
      <c r="P144" s="255"/>
      <c r="Q144" s="255"/>
    </row>
    <row r="145" spans="1:17" ht="9" customHeight="1">
      <c r="A145" s="256"/>
      <c r="B145" s="256"/>
      <c r="C145" s="257"/>
      <c r="D145" s="272"/>
      <c r="E145" s="269"/>
      <c r="F145" s="269"/>
      <c r="G145" s="269"/>
      <c r="H145" s="289"/>
      <c r="I145" s="269"/>
      <c r="J145" s="263"/>
      <c r="K145" s="246"/>
      <c r="L145" s="255"/>
      <c r="M145" s="255"/>
      <c r="N145" s="255"/>
      <c r="O145" s="255"/>
      <c r="P145" s="255"/>
      <c r="Q145" s="255"/>
    </row>
    <row r="146" spans="1:17" ht="9" customHeight="1">
      <c r="A146" s="256"/>
      <c r="B146" s="256"/>
      <c r="C146" s="268" t="s">
        <v>95</v>
      </c>
      <c r="D146" s="272">
        <v>6</v>
      </c>
      <c r="E146" s="269" t="s">
        <v>732</v>
      </c>
      <c r="F146" s="269"/>
      <c r="G146" s="269"/>
      <c r="H146" s="289" t="s">
        <v>335</v>
      </c>
      <c r="I146" s="269"/>
      <c r="J146" s="283"/>
      <c r="K146" s="246"/>
      <c r="L146" s="255"/>
      <c r="M146" s="255"/>
      <c r="N146" s="255"/>
      <c r="O146" s="255"/>
      <c r="P146" s="255"/>
      <c r="Q146" s="255"/>
    </row>
    <row r="147" spans="1:17" ht="9" customHeight="1">
      <c r="A147" s="256"/>
      <c r="B147" s="256"/>
      <c r="C147" s="257"/>
      <c r="D147" s="272"/>
      <c r="E147" s="269"/>
      <c r="F147" s="269"/>
      <c r="G147" s="269"/>
      <c r="H147" s="289" t="s">
        <v>336</v>
      </c>
      <c r="I147" s="269"/>
      <c r="J147" s="263"/>
      <c r="K147" s="246"/>
      <c r="L147" s="255"/>
      <c r="M147" s="255"/>
      <c r="N147" s="255"/>
      <c r="O147" s="255"/>
      <c r="P147" s="255"/>
      <c r="Q147" s="255"/>
    </row>
    <row r="148" spans="1:17" ht="9" customHeight="1">
      <c r="A148" s="256"/>
      <c r="B148" s="256"/>
      <c r="C148" s="257"/>
      <c r="D148" s="272"/>
      <c r="E148" s="269"/>
      <c r="F148" s="269"/>
      <c r="G148" s="269"/>
      <c r="H148" s="289" t="s">
        <v>575</v>
      </c>
      <c r="I148" s="269"/>
      <c r="J148" s="263"/>
      <c r="K148" s="246"/>
      <c r="L148" s="255"/>
      <c r="M148" s="255"/>
      <c r="N148" s="255"/>
      <c r="O148" s="255"/>
      <c r="P148" s="255"/>
      <c r="Q148" s="255"/>
    </row>
    <row r="149" spans="1:17" ht="9" customHeight="1">
      <c r="A149" s="256"/>
      <c r="B149" s="256"/>
      <c r="C149" s="257"/>
      <c r="D149" s="272"/>
      <c r="E149" s="269"/>
      <c r="F149" s="269"/>
      <c r="G149" s="269"/>
      <c r="H149" s="289"/>
      <c r="I149" s="269"/>
      <c r="J149" s="263"/>
      <c r="K149" s="246"/>
      <c r="L149" s="255"/>
      <c r="M149" s="255"/>
      <c r="N149" s="255"/>
      <c r="O149" s="255"/>
      <c r="P149" s="255"/>
      <c r="Q149" s="255"/>
    </row>
    <row r="150" spans="1:17" ht="9" customHeight="1">
      <c r="A150" s="256"/>
      <c r="B150" s="256"/>
      <c r="C150" s="268" t="s">
        <v>95</v>
      </c>
      <c r="D150" s="272">
        <v>7</v>
      </c>
      <c r="E150" s="269" t="s">
        <v>733</v>
      </c>
      <c r="F150" s="269"/>
      <c r="G150" s="269"/>
      <c r="H150" s="289" t="s">
        <v>337</v>
      </c>
      <c r="I150" s="269"/>
      <c r="J150" s="265"/>
      <c r="K150" s="246"/>
      <c r="L150" s="255"/>
      <c r="M150" s="255"/>
      <c r="N150" s="255"/>
      <c r="O150" s="255"/>
      <c r="P150" s="255"/>
      <c r="Q150" s="255"/>
    </row>
    <row r="151" spans="1:17" ht="9" customHeight="1">
      <c r="A151" s="256"/>
      <c r="B151" s="256"/>
      <c r="C151" s="257"/>
      <c r="D151" s="272"/>
      <c r="E151" s="269"/>
      <c r="F151" s="269"/>
      <c r="G151" s="269"/>
      <c r="H151" s="289" t="s">
        <v>338</v>
      </c>
      <c r="I151" s="269"/>
      <c r="J151" s="265"/>
      <c r="K151" s="246"/>
      <c r="L151" s="255"/>
      <c r="M151" s="255"/>
      <c r="N151" s="255"/>
      <c r="O151" s="255"/>
      <c r="P151" s="255"/>
      <c r="Q151" s="255"/>
    </row>
    <row r="152" spans="1:17" ht="9" customHeight="1">
      <c r="A152" s="256"/>
      <c r="B152" s="256"/>
      <c r="C152" s="257"/>
      <c r="D152" s="272"/>
      <c r="E152" s="269"/>
      <c r="F152" s="269"/>
      <c r="G152" s="269"/>
      <c r="H152" s="289" t="s">
        <v>339</v>
      </c>
      <c r="I152" s="269"/>
      <c r="J152" s="265"/>
      <c r="K152" s="246"/>
      <c r="L152" s="255"/>
      <c r="M152" s="255"/>
      <c r="N152" s="255"/>
      <c r="O152" s="255"/>
      <c r="P152" s="255"/>
      <c r="Q152" s="255"/>
    </row>
    <row r="153" spans="1:17" ht="9" customHeight="1">
      <c r="A153" s="256"/>
      <c r="B153" s="256"/>
      <c r="C153" s="257"/>
      <c r="D153" s="272"/>
      <c r="E153" s="269"/>
      <c r="F153" s="269"/>
      <c r="G153" s="269"/>
      <c r="H153" s="289" t="s">
        <v>340</v>
      </c>
      <c r="I153" s="269"/>
      <c r="J153" s="265"/>
      <c r="K153" s="246"/>
      <c r="L153" s="255"/>
      <c r="M153" s="255"/>
      <c r="N153" s="255"/>
      <c r="O153" s="255"/>
      <c r="P153" s="255"/>
      <c r="Q153" s="255"/>
    </row>
    <row r="154" spans="1:17" ht="9" customHeight="1">
      <c r="A154" s="256"/>
      <c r="B154" s="256"/>
      <c r="C154" s="257"/>
      <c r="D154" s="272"/>
      <c r="E154" s="269"/>
      <c r="F154" s="269"/>
      <c r="G154" s="269"/>
      <c r="H154" s="289"/>
      <c r="I154" s="269"/>
      <c r="J154" s="263"/>
      <c r="K154" s="246"/>
      <c r="L154" s="255"/>
      <c r="M154" s="255"/>
      <c r="N154" s="255"/>
      <c r="O154" s="255"/>
      <c r="P154" s="255"/>
      <c r="Q154" s="255"/>
    </row>
    <row r="155" spans="1:17" ht="9" customHeight="1">
      <c r="A155" s="256"/>
      <c r="B155" s="256"/>
      <c r="C155" s="268" t="s">
        <v>95</v>
      </c>
      <c r="D155" s="272">
        <v>8</v>
      </c>
      <c r="E155" s="270" t="s">
        <v>734</v>
      </c>
      <c r="F155" s="270"/>
      <c r="G155" s="269"/>
      <c r="H155" s="289" t="s">
        <v>341</v>
      </c>
      <c r="I155" s="269"/>
      <c r="J155" s="263"/>
      <c r="K155" s="246"/>
      <c r="L155" s="255"/>
      <c r="M155" s="255"/>
      <c r="N155" s="255"/>
      <c r="O155" s="255"/>
      <c r="P155" s="255"/>
      <c r="Q155" s="255"/>
    </row>
    <row r="156" spans="1:17" ht="9" customHeight="1">
      <c r="A156" s="256"/>
      <c r="B156" s="256"/>
      <c r="C156" s="257"/>
      <c r="D156" s="272"/>
      <c r="E156" s="269"/>
      <c r="F156" s="269"/>
      <c r="G156" s="269"/>
      <c r="H156" s="742" t="s">
        <v>342</v>
      </c>
      <c r="I156" s="743"/>
      <c r="J156" s="744"/>
      <c r="K156" s="246"/>
      <c r="L156" s="255"/>
      <c r="M156" s="255"/>
      <c r="N156" s="255"/>
      <c r="O156" s="255"/>
      <c r="P156" s="255"/>
      <c r="Q156" s="255"/>
    </row>
    <row r="157" spans="1:17" ht="9" customHeight="1">
      <c r="A157" s="256"/>
      <c r="B157" s="256"/>
      <c r="C157" s="257"/>
      <c r="D157" s="272"/>
      <c r="E157" s="269"/>
      <c r="F157" s="269"/>
      <c r="G157" s="269"/>
      <c r="H157" s="296"/>
      <c r="I157" s="297"/>
      <c r="J157" s="298"/>
      <c r="K157" s="246"/>
      <c r="L157" s="255"/>
      <c r="M157" s="255"/>
      <c r="N157" s="255"/>
      <c r="O157" s="255"/>
      <c r="P157" s="255"/>
      <c r="Q157" s="255"/>
    </row>
    <row r="158" spans="1:17" ht="9" customHeight="1">
      <c r="A158" s="256"/>
      <c r="B158" s="256"/>
      <c r="C158" s="268" t="s">
        <v>95</v>
      </c>
      <c r="D158" s="272">
        <v>9</v>
      </c>
      <c r="E158" s="269" t="s">
        <v>735</v>
      </c>
      <c r="F158" s="269"/>
      <c r="G158" s="269"/>
      <c r="H158" s="289" t="s">
        <v>343</v>
      </c>
      <c r="I158" s="269"/>
      <c r="J158" s="265"/>
      <c r="K158" s="246"/>
      <c r="L158" s="255"/>
      <c r="M158" s="255"/>
      <c r="N158" s="255"/>
      <c r="O158" s="255"/>
      <c r="P158" s="255"/>
      <c r="Q158" s="255"/>
    </row>
    <row r="159" spans="1:17" ht="9" customHeight="1">
      <c r="A159" s="256"/>
      <c r="B159" s="256"/>
      <c r="C159" s="257"/>
      <c r="D159" s="257"/>
      <c r="E159" s="269"/>
      <c r="F159" s="269"/>
      <c r="G159" s="269"/>
      <c r="H159" s="289" t="s">
        <v>344</v>
      </c>
      <c r="I159" s="269"/>
      <c r="J159" s="263"/>
      <c r="K159" s="246"/>
      <c r="L159" s="255"/>
      <c r="M159" s="255"/>
      <c r="N159" s="255"/>
      <c r="O159" s="255"/>
      <c r="P159" s="255"/>
      <c r="Q159" s="255"/>
    </row>
    <row r="160" spans="1:17" ht="9" customHeight="1">
      <c r="A160" s="256"/>
      <c r="B160" s="256"/>
      <c r="C160" s="257"/>
      <c r="D160" s="257"/>
      <c r="E160" s="269"/>
      <c r="F160" s="269"/>
      <c r="G160" s="269"/>
      <c r="H160" s="289"/>
      <c r="I160" s="269"/>
      <c r="J160" s="263"/>
      <c r="K160" s="246"/>
      <c r="L160" s="255"/>
      <c r="M160" s="255"/>
      <c r="N160" s="255"/>
      <c r="O160" s="255"/>
      <c r="P160" s="255"/>
      <c r="Q160" s="255"/>
    </row>
    <row r="161" spans="1:17" ht="9" customHeight="1">
      <c r="A161" s="277"/>
      <c r="B161" s="277"/>
      <c r="C161" s="278"/>
      <c r="D161" s="279"/>
      <c r="E161" s="292"/>
      <c r="F161" s="292"/>
      <c r="G161" s="292"/>
      <c r="H161" s="291"/>
      <c r="I161" s="292"/>
      <c r="J161" s="285"/>
      <c r="K161" s="246"/>
      <c r="L161" s="255"/>
      <c r="M161" s="255"/>
      <c r="N161" s="255"/>
      <c r="O161" s="255"/>
      <c r="P161" s="255"/>
      <c r="Q161" s="255"/>
    </row>
    <row r="162" spans="1:17" ht="9" customHeight="1">
      <c r="A162" s="279"/>
      <c r="B162" s="279"/>
      <c r="C162" s="279"/>
      <c r="D162" s="279"/>
      <c r="E162" s="279"/>
      <c r="F162" s="279"/>
      <c r="G162" s="279"/>
      <c r="H162" s="279"/>
      <c r="I162" s="279"/>
      <c r="J162" s="242"/>
      <c r="K162" s="246"/>
      <c r="L162" s="255"/>
      <c r="M162" s="255"/>
      <c r="N162" s="255"/>
      <c r="O162" s="255"/>
      <c r="P162" s="255"/>
      <c r="Q162" s="255"/>
    </row>
    <row r="163" spans="1:17" ht="9.75" customHeight="1">
      <c r="A163" s="299"/>
      <c r="B163" s="300"/>
      <c r="C163" s="301" t="s">
        <v>95</v>
      </c>
      <c r="D163" s="302">
        <v>10</v>
      </c>
      <c r="E163" s="286" t="s">
        <v>736</v>
      </c>
      <c r="F163" s="286"/>
      <c r="G163" s="295"/>
      <c r="H163" s="288" t="s">
        <v>345</v>
      </c>
      <c r="I163" s="294"/>
      <c r="J163" s="295"/>
      <c r="K163" s="246"/>
      <c r="L163" s="255"/>
      <c r="M163" s="255"/>
      <c r="N163" s="255"/>
      <c r="O163" s="255"/>
      <c r="P163" s="255"/>
      <c r="Q163" s="255"/>
    </row>
    <row r="164" spans="1:17" ht="9.75" customHeight="1">
      <c r="A164" s="289"/>
      <c r="B164" s="303"/>
      <c r="C164" s="304"/>
      <c r="D164" s="264"/>
      <c r="E164" s="260"/>
      <c r="F164" s="260"/>
      <c r="G164" s="263"/>
      <c r="H164" s="289" t="s">
        <v>346</v>
      </c>
      <c r="I164" s="260"/>
      <c r="J164" s="265"/>
      <c r="K164" s="246"/>
      <c r="L164" s="255"/>
      <c r="M164" s="255"/>
      <c r="N164" s="255"/>
      <c r="O164" s="255"/>
      <c r="P164" s="255"/>
      <c r="Q164" s="255"/>
    </row>
    <row r="165" spans="1:17" ht="9.75" customHeight="1">
      <c r="A165" s="304"/>
      <c r="B165" s="303"/>
      <c r="C165" s="305" t="s">
        <v>347</v>
      </c>
      <c r="D165" s="264"/>
      <c r="E165" s="306"/>
      <c r="F165" s="306"/>
      <c r="G165" s="265"/>
      <c r="H165" s="305" t="s">
        <v>348</v>
      </c>
      <c r="I165" s="262"/>
      <c r="J165" s="265"/>
      <c r="K165" s="247" t="s">
        <v>624</v>
      </c>
      <c r="L165" s="470">
        <f>COUNTIF(C137:C163,"☑")</f>
        <v>0</v>
      </c>
      <c r="M165" s="471" t="str">
        <f>IF(L165=0,"0",IF(L165&gt;0,"6"))</f>
        <v>0</v>
      </c>
      <c r="N165" s="255"/>
      <c r="O165" s="255"/>
      <c r="P165" s="255"/>
      <c r="Q165" s="255"/>
    </row>
    <row r="166" spans="1:17" ht="9.75" customHeight="1">
      <c r="A166" s="304"/>
      <c r="B166" s="303"/>
      <c r="C166" s="307"/>
      <c r="D166" s="308"/>
      <c r="E166" s="309"/>
      <c r="F166" s="309"/>
      <c r="G166" s="293"/>
      <c r="H166" s="304"/>
      <c r="I166" s="262"/>
      <c r="J166" s="265"/>
      <c r="K166" s="246"/>
      <c r="L166" s="255"/>
      <c r="M166" s="255"/>
      <c r="N166" s="255"/>
      <c r="O166" s="255"/>
      <c r="P166" s="255"/>
      <c r="Q166" s="255"/>
    </row>
    <row r="167" spans="1:17" ht="9.75" customHeight="1">
      <c r="A167" s="259"/>
      <c r="B167" s="256"/>
      <c r="C167" s="259"/>
      <c r="D167" s="310"/>
      <c r="E167" s="262"/>
      <c r="F167" s="262"/>
      <c r="G167" s="265"/>
      <c r="H167" s="311"/>
      <c r="I167" s="286"/>
      <c r="J167" s="312"/>
      <c r="K167" s="246"/>
      <c r="L167" s="255"/>
      <c r="M167" s="255"/>
      <c r="N167" s="255"/>
      <c r="O167" s="255"/>
      <c r="P167" s="255"/>
      <c r="Q167" s="255"/>
    </row>
    <row r="168" spans="1:17" ht="9.75" customHeight="1">
      <c r="A168" s="259"/>
      <c r="B168" s="256"/>
      <c r="C168" s="264" t="s">
        <v>349</v>
      </c>
      <c r="D168" s="310"/>
      <c r="G168" s="265"/>
      <c r="H168" s="289"/>
      <c r="I168" s="260"/>
      <c r="J168" s="265"/>
      <c r="K168" s="246"/>
      <c r="L168" s="255"/>
      <c r="M168" s="255"/>
      <c r="N168" s="255"/>
      <c r="O168" s="255"/>
      <c r="P168" s="255"/>
      <c r="Q168" s="255"/>
    </row>
    <row r="169" spans="1:17" ht="9.75" customHeight="1">
      <c r="A169" s="259"/>
      <c r="B169" s="256"/>
      <c r="C169" s="313" t="s">
        <v>95</v>
      </c>
      <c r="D169" s="487">
        <v>11</v>
      </c>
      <c r="E169" s="264" t="s">
        <v>737</v>
      </c>
      <c r="F169" s="264"/>
      <c r="G169" s="265"/>
      <c r="H169" s="289" t="s">
        <v>350</v>
      </c>
      <c r="I169" s="260"/>
      <c r="J169" s="265"/>
      <c r="K169" s="246"/>
      <c r="L169" s="255"/>
      <c r="M169" s="255"/>
      <c r="N169" s="255"/>
      <c r="O169" s="255"/>
      <c r="P169" s="255"/>
      <c r="Q169" s="255"/>
    </row>
    <row r="170" spans="1:17" ht="9.75" customHeight="1">
      <c r="A170" s="259"/>
      <c r="B170" s="256"/>
      <c r="C170" s="259"/>
      <c r="D170" s="487"/>
      <c r="E170" s="262"/>
      <c r="F170" s="262"/>
      <c r="G170" s="265"/>
      <c r="H170" s="757" t="s">
        <v>351</v>
      </c>
      <c r="I170" s="764"/>
      <c r="J170" s="758"/>
      <c r="K170" s="246"/>
      <c r="L170" s="255"/>
      <c r="M170" s="255"/>
      <c r="N170" s="255"/>
      <c r="O170" s="255"/>
      <c r="P170" s="255"/>
      <c r="Q170" s="255"/>
    </row>
    <row r="171" spans="1:17" ht="9.75" customHeight="1">
      <c r="A171" s="259"/>
      <c r="B171" s="256"/>
      <c r="C171" s="259"/>
      <c r="D171" s="487"/>
      <c r="E171" s="260"/>
      <c r="F171" s="260"/>
      <c r="G171" s="263"/>
      <c r="H171" s="757" t="s">
        <v>352</v>
      </c>
      <c r="I171" s="764"/>
      <c r="J171" s="758"/>
      <c r="K171" s="246"/>
      <c r="L171" s="255"/>
      <c r="M171" s="255"/>
      <c r="N171" s="255"/>
      <c r="O171" s="255"/>
      <c r="P171" s="255"/>
      <c r="Q171" s="255"/>
    </row>
    <row r="172" spans="1:17" ht="9.75" customHeight="1">
      <c r="A172" s="259"/>
      <c r="B172" s="256"/>
      <c r="C172" s="259"/>
      <c r="D172" s="487"/>
      <c r="E172" s="266"/>
      <c r="F172" s="266"/>
      <c r="G172" s="265"/>
      <c r="H172" s="742" t="s">
        <v>554</v>
      </c>
      <c r="I172" s="765"/>
      <c r="J172" s="744"/>
      <c r="K172" s="246"/>
      <c r="L172" s="255"/>
      <c r="M172" s="255"/>
      <c r="N172" s="255"/>
      <c r="O172" s="255"/>
      <c r="P172" s="255"/>
      <c r="Q172" s="255"/>
    </row>
    <row r="173" spans="1:17" ht="9.75" customHeight="1">
      <c r="A173" s="259"/>
      <c r="B173" s="256"/>
      <c r="C173" s="259"/>
      <c r="D173" s="487"/>
      <c r="E173" s="266"/>
      <c r="F173" s="266"/>
      <c r="G173" s="265"/>
      <c r="H173" s="742" t="s">
        <v>353</v>
      </c>
      <c r="I173" s="765"/>
      <c r="J173" s="744"/>
      <c r="K173" s="246"/>
      <c r="L173" s="255"/>
      <c r="M173" s="255"/>
      <c r="N173" s="255"/>
      <c r="O173" s="255"/>
      <c r="P173" s="255"/>
      <c r="Q173" s="255"/>
    </row>
    <row r="174" spans="1:17" ht="9.75" customHeight="1">
      <c r="A174" s="259"/>
      <c r="B174" s="256"/>
      <c r="C174" s="313" t="s">
        <v>95</v>
      </c>
      <c r="D174" s="487">
        <v>12</v>
      </c>
      <c r="E174" s="766" t="s">
        <v>738</v>
      </c>
      <c r="F174" s="766"/>
      <c r="G174" s="762"/>
      <c r="H174" s="314" t="s">
        <v>354</v>
      </c>
      <c r="I174" s="473"/>
      <c r="J174" s="474"/>
      <c r="K174" s="246"/>
      <c r="L174" s="255"/>
      <c r="M174" s="255"/>
      <c r="N174" s="255"/>
      <c r="O174" s="255"/>
      <c r="P174" s="255"/>
      <c r="Q174" s="255"/>
    </row>
    <row r="175" spans="1:17" ht="9.75" customHeight="1">
      <c r="A175" s="259"/>
      <c r="B175" s="256"/>
      <c r="C175" s="259"/>
      <c r="D175" s="487"/>
      <c r="E175" s="766"/>
      <c r="F175" s="766"/>
      <c r="G175" s="762"/>
      <c r="H175" s="742" t="s">
        <v>355</v>
      </c>
      <c r="I175" s="765"/>
      <c r="J175" s="744"/>
      <c r="K175" s="246"/>
      <c r="L175" s="255"/>
      <c r="M175" s="255"/>
      <c r="N175" s="255"/>
      <c r="O175" s="255"/>
      <c r="P175" s="255"/>
      <c r="Q175" s="255"/>
    </row>
    <row r="176" spans="1:17" ht="9.75" customHeight="1">
      <c r="A176" s="259"/>
      <c r="B176" s="256"/>
      <c r="C176" s="259"/>
      <c r="D176" s="487"/>
      <c r="E176" s="766"/>
      <c r="F176" s="766"/>
      <c r="G176" s="762"/>
      <c r="H176" s="314" t="s">
        <v>356</v>
      </c>
      <c r="I176" s="266"/>
      <c r="J176" s="474"/>
      <c r="K176" s="246"/>
      <c r="L176" s="255"/>
      <c r="M176" s="255"/>
      <c r="N176" s="255"/>
      <c r="O176" s="255"/>
      <c r="P176" s="255"/>
      <c r="Q176" s="255"/>
    </row>
    <row r="177" spans="1:17" ht="9.75" customHeight="1">
      <c r="A177" s="259"/>
      <c r="B177" s="256"/>
      <c r="C177" s="259"/>
      <c r="D177" s="487"/>
      <c r="E177" s="260"/>
      <c r="F177" s="260"/>
      <c r="G177" s="263"/>
      <c r="H177" s="314"/>
      <c r="I177" s="266"/>
      <c r="J177" s="474"/>
      <c r="K177" s="246"/>
      <c r="L177" s="255"/>
      <c r="M177" s="255"/>
      <c r="N177" s="255"/>
      <c r="O177" s="255"/>
      <c r="P177" s="255"/>
      <c r="Q177" s="255"/>
    </row>
    <row r="178" spans="1:17" ht="9.75" customHeight="1">
      <c r="A178" s="259"/>
      <c r="B178" s="256"/>
      <c r="C178" s="313" t="s">
        <v>95</v>
      </c>
      <c r="D178" s="487">
        <v>13</v>
      </c>
      <c r="E178" s="260" t="s">
        <v>739</v>
      </c>
      <c r="F178" s="260"/>
      <c r="G178" s="263"/>
      <c r="H178" s="314" t="s">
        <v>357</v>
      </c>
      <c r="I178" s="266"/>
      <c r="J178" s="475"/>
      <c r="K178" s="246"/>
      <c r="L178" s="255"/>
      <c r="M178" s="255"/>
      <c r="N178" s="255"/>
      <c r="O178" s="255"/>
      <c r="P178" s="255"/>
      <c r="Q178" s="255"/>
    </row>
    <row r="179" spans="1:17" ht="9.75" customHeight="1">
      <c r="A179" s="259"/>
      <c r="B179" s="256"/>
      <c r="C179" s="259"/>
      <c r="D179" s="487"/>
      <c r="E179" s="260"/>
      <c r="F179" s="260"/>
      <c r="G179" s="263"/>
      <c r="H179" s="742" t="s">
        <v>358</v>
      </c>
      <c r="I179" s="765"/>
      <c r="J179" s="744"/>
      <c r="K179" s="246"/>
      <c r="L179" s="255"/>
      <c r="M179" s="255"/>
      <c r="N179" s="255"/>
      <c r="O179" s="255"/>
      <c r="P179" s="255"/>
      <c r="Q179" s="255"/>
    </row>
    <row r="180" spans="1:17" ht="9.75" customHeight="1">
      <c r="A180" s="259"/>
      <c r="B180" s="256"/>
      <c r="C180" s="259"/>
      <c r="D180" s="487"/>
      <c r="E180" s="260"/>
      <c r="F180" s="260"/>
      <c r="G180" s="263"/>
      <c r="H180" s="767" t="s">
        <v>359</v>
      </c>
      <c r="I180" s="768"/>
      <c r="J180" s="769"/>
      <c r="K180" s="246"/>
      <c r="L180" s="255"/>
      <c r="M180" s="255"/>
      <c r="N180" s="255"/>
      <c r="O180" s="255"/>
      <c r="P180" s="255"/>
      <c r="Q180" s="255"/>
    </row>
    <row r="181" spans="1:17" ht="9.75" customHeight="1">
      <c r="A181" s="259"/>
      <c r="B181" s="256"/>
      <c r="C181" s="259"/>
      <c r="D181" s="487"/>
      <c r="E181" s="260"/>
      <c r="F181" s="260"/>
      <c r="G181" s="263"/>
      <c r="H181" s="314" t="s">
        <v>360</v>
      </c>
      <c r="I181" s="266"/>
      <c r="J181" s="475"/>
      <c r="K181" s="246"/>
      <c r="L181" s="255"/>
      <c r="M181" s="255"/>
      <c r="N181" s="255"/>
      <c r="O181" s="255"/>
      <c r="P181" s="255"/>
      <c r="Q181" s="255"/>
    </row>
    <row r="182" spans="1:17" ht="9.75" customHeight="1">
      <c r="A182" s="259"/>
      <c r="B182" s="256"/>
      <c r="C182" s="259"/>
      <c r="D182" s="487"/>
      <c r="E182" s="260"/>
      <c r="F182" s="260"/>
      <c r="G182" s="260"/>
      <c r="H182" s="314" t="s">
        <v>361</v>
      </c>
      <c r="I182" s="266"/>
      <c r="J182" s="475"/>
      <c r="K182" s="246"/>
      <c r="L182" s="255"/>
      <c r="M182" s="255"/>
      <c r="N182" s="255"/>
      <c r="O182" s="255"/>
      <c r="P182" s="255"/>
      <c r="Q182" s="255"/>
    </row>
    <row r="183" spans="1:17" ht="9.75" customHeight="1">
      <c r="A183" s="256"/>
      <c r="B183" s="256"/>
      <c r="C183" s="268" t="s">
        <v>95</v>
      </c>
      <c r="D183" s="487">
        <v>14</v>
      </c>
      <c r="E183" s="763" t="s">
        <v>740</v>
      </c>
      <c r="F183" s="763"/>
      <c r="G183" s="760"/>
      <c r="H183" s="315" t="s">
        <v>362</v>
      </c>
      <c r="I183" s="290"/>
      <c r="J183" s="474"/>
      <c r="K183" s="246"/>
      <c r="L183" s="255"/>
      <c r="M183" s="255"/>
      <c r="N183" s="255"/>
      <c r="O183" s="255"/>
      <c r="P183" s="255"/>
      <c r="Q183" s="255"/>
    </row>
    <row r="184" spans="1:17" ht="9.75" customHeight="1">
      <c r="A184" s="256"/>
      <c r="B184" s="256"/>
      <c r="C184" s="257"/>
      <c r="D184" s="487"/>
      <c r="E184" s="763"/>
      <c r="F184" s="763"/>
      <c r="G184" s="760"/>
      <c r="H184" s="770" t="s">
        <v>363</v>
      </c>
      <c r="I184" s="771"/>
      <c r="J184" s="772"/>
      <c r="K184" s="246"/>
      <c r="L184" s="255"/>
      <c r="M184" s="255"/>
      <c r="N184" s="255"/>
      <c r="O184" s="255"/>
      <c r="P184" s="255"/>
      <c r="Q184" s="255"/>
    </row>
    <row r="185" spans="1:17" ht="9.75" customHeight="1">
      <c r="A185" s="256"/>
      <c r="B185" s="256"/>
      <c r="C185" s="313" t="s">
        <v>95</v>
      </c>
      <c r="D185" s="487">
        <v>15</v>
      </c>
      <c r="E185" s="260" t="s">
        <v>741</v>
      </c>
      <c r="F185" s="260"/>
      <c r="G185" s="260"/>
      <c r="H185" s="315" t="s">
        <v>364</v>
      </c>
      <c r="I185" s="290"/>
      <c r="J185" s="474"/>
      <c r="K185" s="246"/>
      <c r="L185" s="255"/>
      <c r="M185" s="255"/>
      <c r="N185" s="255"/>
      <c r="O185" s="255"/>
      <c r="P185" s="255"/>
      <c r="Q185" s="255"/>
    </row>
    <row r="186" spans="1:17" ht="9.75" customHeight="1">
      <c r="A186" s="256"/>
      <c r="B186" s="256"/>
      <c r="C186" s="257"/>
      <c r="D186" s="487"/>
      <c r="E186" s="260"/>
      <c r="F186" s="260"/>
      <c r="G186" s="260"/>
      <c r="H186" s="742" t="s">
        <v>365</v>
      </c>
      <c r="I186" s="765"/>
      <c r="J186" s="744"/>
      <c r="K186" s="246"/>
      <c r="L186" s="255"/>
      <c r="M186" s="255"/>
      <c r="N186" s="255"/>
      <c r="O186" s="255"/>
      <c r="P186" s="255"/>
      <c r="Q186" s="255"/>
    </row>
    <row r="187" spans="1:17" ht="9.75" customHeight="1">
      <c r="A187" s="256"/>
      <c r="B187" s="256"/>
      <c r="C187" s="257"/>
      <c r="D187" s="487"/>
      <c r="E187" s="272"/>
      <c r="F187" s="272"/>
      <c r="G187" s="272"/>
      <c r="H187" s="314"/>
      <c r="I187" s="476"/>
      <c r="J187" s="477"/>
      <c r="K187" s="246"/>
      <c r="L187" s="255"/>
      <c r="M187" s="255"/>
      <c r="N187" s="255"/>
      <c r="O187" s="255"/>
      <c r="P187" s="255"/>
      <c r="Q187" s="255"/>
    </row>
    <row r="188" spans="1:17" ht="9.75" customHeight="1">
      <c r="A188" s="256"/>
      <c r="B188" s="256"/>
      <c r="C188" s="268" t="s">
        <v>95</v>
      </c>
      <c r="D188" s="487">
        <v>16</v>
      </c>
      <c r="E188" s="260" t="s">
        <v>742</v>
      </c>
      <c r="F188" s="260"/>
      <c r="G188" s="260"/>
      <c r="H188" s="315" t="s">
        <v>366</v>
      </c>
      <c r="I188" s="290"/>
      <c r="J188" s="478"/>
      <c r="K188" s="247" t="s">
        <v>624</v>
      </c>
      <c r="L188" s="470">
        <f>COUNTIF(C169:C188,"☑")</f>
        <v>0</v>
      </c>
      <c r="M188" s="471" t="str">
        <f>IF(L188=0,"0",IF(L188&gt;0,"4"))</f>
        <v>0</v>
      </c>
      <c r="N188" s="255"/>
      <c r="O188" s="255"/>
      <c r="P188" s="255"/>
      <c r="Q188" s="255"/>
    </row>
    <row r="189" spans="1:17" ht="9.75" customHeight="1">
      <c r="A189" s="256"/>
      <c r="B189" s="256"/>
      <c r="C189" s="257"/>
      <c r="D189" s="310"/>
      <c r="E189" s="260"/>
      <c r="F189" s="260"/>
      <c r="G189" s="260"/>
      <c r="H189" s="314" t="s">
        <v>367</v>
      </c>
      <c r="I189" s="290"/>
      <c r="J189" s="475"/>
      <c r="K189" s="246"/>
      <c r="L189" s="255"/>
      <c r="M189" s="255"/>
      <c r="N189" s="255"/>
      <c r="O189" s="255"/>
      <c r="P189" s="255"/>
      <c r="Q189" s="255"/>
    </row>
    <row r="190" spans="1:17" ht="9.75" customHeight="1">
      <c r="A190" s="256"/>
      <c r="B190" s="256"/>
      <c r="C190" s="257"/>
      <c r="D190" s="310"/>
      <c r="E190" s="266"/>
      <c r="F190" s="266"/>
      <c r="G190" s="263"/>
      <c r="H190" s="315" t="s">
        <v>368</v>
      </c>
      <c r="I190" s="290"/>
      <c r="J190" s="475"/>
      <c r="K190" s="246"/>
      <c r="L190" s="255"/>
      <c r="M190" s="255"/>
      <c r="N190" s="255"/>
      <c r="O190" s="255"/>
      <c r="P190" s="255"/>
      <c r="Q190" s="255"/>
    </row>
    <row r="191" spans="1:17" ht="9.75" customHeight="1">
      <c r="A191" s="256"/>
      <c r="B191" s="256"/>
      <c r="C191" s="259"/>
      <c r="D191" s="310"/>
      <c r="E191" s="266"/>
      <c r="F191" s="266"/>
      <c r="G191" s="263"/>
      <c r="H191" s="315" t="s">
        <v>555</v>
      </c>
      <c r="I191" s="290"/>
      <c r="J191" s="474"/>
      <c r="K191" s="246"/>
      <c r="L191" s="255"/>
      <c r="M191" s="255"/>
      <c r="N191" s="255"/>
      <c r="O191" s="255"/>
      <c r="P191" s="255"/>
      <c r="Q191" s="255"/>
    </row>
    <row r="192" spans="1:17" ht="9.75" customHeight="1">
      <c r="A192" s="256"/>
      <c r="B192" s="256"/>
      <c r="C192" s="289" t="s">
        <v>323</v>
      </c>
      <c r="D192" s="310"/>
      <c r="E192" s="306"/>
      <c r="F192" s="306"/>
      <c r="G192" s="263"/>
      <c r="H192" s="315" t="s">
        <v>556</v>
      </c>
      <c r="I192" s="290"/>
      <c r="J192" s="474"/>
      <c r="K192" s="246"/>
      <c r="L192" s="255"/>
      <c r="M192" s="255"/>
      <c r="N192" s="255"/>
      <c r="O192" s="255"/>
      <c r="P192" s="255"/>
      <c r="Q192" s="255"/>
    </row>
    <row r="193" spans="1:17" ht="9.75" customHeight="1">
      <c r="A193" s="256"/>
      <c r="B193" s="256"/>
      <c r="C193" s="278"/>
      <c r="D193" s="316"/>
      <c r="E193" s="292"/>
      <c r="F193" s="292"/>
      <c r="G193" s="285"/>
      <c r="H193" s="315"/>
      <c r="I193" s="290"/>
      <c r="J193" s="474"/>
      <c r="K193" s="246"/>
      <c r="L193" s="255"/>
      <c r="M193" s="255"/>
      <c r="N193" s="255"/>
      <c r="O193" s="255"/>
      <c r="P193" s="255"/>
      <c r="Q193" s="255"/>
    </row>
    <row r="194" spans="1:17" ht="9.75" customHeight="1">
      <c r="A194" s="256"/>
      <c r="B194" s="256"/>
      <c r="C194" s="314" t="s">
        <v>369</v>
      </c>
      <c r="D194" s="310"/>
      <c r="E194" s="306"/>
      <c r="F194" s="306"/>
      <c r="G194" s="275"/>
      <c r="H194" s="317"/>
      <c r="I194" s="281"/>
      <c r="J194" s="312"/>
      <c r="K194" s="246"/>
      <c r="L194" s="255"/>
      <c r="M194" s="255"/>
      <c r="N194" s="255"/>
      <c r="O194" s="255"/>
      <c r="P194" s="255"/>
      <c r="Q194" s="255"/>
    </row>
    <row r="195" spans="1:17" ht="9.75" customHeight="1">
      <c r="A195" s="256"/>
      <c r="B195" s="256"/>
      <c r="C195" s="313" t="s">
        <v>95</v>
      </c>
      <c r="D195" s="487">
        <v>17</v>
      </c>
      <c r="E195" s="763" t="s">
        <v>743</v>
      </c>
      <c r="F195" s="763"/>
      <c r="G195" s="760"/>
      <c r="H195" s="259"/>
      <c r="I195" s="257"/>
      <c r="J195" s="265"/>
      <c r="K195" s="246"/>
      <c r="L195" s="255"/>
      <c r="M195" s="255"/>
      <c r="N195" s="255"/>
      <c r="O195" s="255"/>
      <c r="P195" s="255"/>
      <c r="Q195" s="255"/>
    </row>
    <row r="196" spans="1:17" ht="9.75" customHeight="1">
      <c r="A196" s="256"/>
      <c r="B196" s="256"/>
      <c r="C196" s="259"/>
      <c r="D196" s="487"/>
      <c r="E196" s="763"/>
      <c r="F196" s="763"/>
      <c r="G196" s="760"/>
      <c r="H196" s="259"/>
      <c r="I196" s="257"/>
      <c r="J196" s="263"/>
      <c r="K196" s="246"/>
      <c r="L196" s="255"/>
      <c r="M196" s="255"/>
      <c r="N196" s="255"/>
      <c r="O196" s="255"/>
      <c r="P196" s="255"/>
      <c r="Q196" s="255"/>
    </row>
    <row r="197" spans="1:17" ht="9.75" customHeight="1">
      <c r="A197" s="256"/>
      <c r="B197" s="256"/>
      <c r="C197" s="259"/>
      <c r="D197" s="487"/>
      <c r="E197" s="310" t="s">
        <v>744</v>
      </c>
      <c r="F197" s="257"/>
      <c r="G197" s="275"/>
      <c r="H197" s="259"/>
      <c r="I197" s="257"/>
      <c r="J197" s="283"/>
      <c r="K197" s="246"/>
      <c r="L197" s="255"/>
      <c r="M197" s="255"/>
      <c r="N197" s="255"/>
      <c r="O197" s="255"/>
      <c r="P197" s="255"/>
      <c r="Q197" s="255"/>
    </row>
    <row r="198" spans="1:17" ht="9.75" customHeight="1">
      <c r="A198" s="256"/>
      <c r="B198" s="256"/>
      <c r="C198" s="313" t="s">
        <v>95</v>
      </c>
      <c r="D198" s="487">
        <v>18</v>
      </c>
      <c r="E198" s="257" t="s">
        <v>745</v>
      </c>
      <c r="F198" s="257"/>
      <c r="G198" s="275"/>
      <c r="H198" s="259"/>
      <c r="I198" s="257"/>
      <c r="J198" s="263"/>
      <c r="K198" s="247" t="s">
        <v>624</v>
      </c>
      <c r="L198" s="470">
        <f>COUNTIF(C195:C198,"☑")</f>
        <v>0</v>
      </c>
      <c r="M198" s="471" t="str">
        <f>IF(L198=0,"0",IF(L198&gt;0,"6"))</f>
        <v>0</v>
      </c>
      <c r="N198" s="255"/>
      <c r="O198" s="255"/>
      <c r="P198" s="255"/>
      <c r="Q198" s="255"/>
    </row>
    <row r="199" spans="1:17" ht="9.75" customHeight="1">
      <c r="A199" s="277"/>
      <c r="B199" s="277"/>
      <c r="C199" s="278" t="s">
        <v>370</v>
      </c>
      <c r="D199" s="316"/>
      <c r="E199" s="309"/>
      <c r="F199" s="279"/>
      <c r="G199" s="280"/>
      <c r="H199" s="278"/>
      <c r="I199" s="279"/>
      <c r="J199" s="285"/>
      <c r="K199" s="246"/>
      <c r="L199" s="255"/>
      <c r="M199" s="255"/>
      <c r="N199" s="255"/>
      <c r="O199" s="255"/>
      <c r="P199" s="255"/>
      <c r="Q199" s="255"/>
    </row>
    <row r="200" spans="1:17" ht="9.75" customHeight="1">
      <c r="A200" s="256"/>
      <c r="B200" s="256"/>
      <c r="C200" s="257"/>
      <c r="D200" s="257"/>
      <c r="E200" s="257"/>
      <c r="F200" s="257"/>
      <c r="G200" s="257"/>
      <c r="H200" s="259"/>
      <c r="I200" s="257"/>
      <c r="J200" s="263"/>
      <c r="K200" s="246"/>
      <c r="L200" s="255"/>
      <c r="M200" s="255"/>
      <c r="N200" s="255"/>
      <c r="O200" s="255"/>
      <c r="P200" s="255"/>
      <c r="Q200" s="255"/>
    </row>
    <row r="201" spans="1:17" ht="9.75" customHeight="1">
      <c r="A201" s="256"/>
      <c r="B201" s="256"/>
      <c r="C201" s="257" t="s">
        <v>371</v>
      </c>
      <c r="D201" s="257"/>
      <c r="F201" s="479" t="str">
        <f>M132</f>
        <v>0</v>
      </c>
      <c r="G201" s="257" t="s">
        <v>372</v>
      </c>
      <c r="H201" s="259"/>
      <c r="I201" s="257"/>
      <c r="J201" s="265"/>
      <c r="K201" s="246"/>
      <c r="L201" s="255"/>
      <c r="M201" s="255"/>
      <c r="N201" s="255"/>
      <c r="O201" s="255"/>
      <c r="P201" s="255"/>
      <c r="Q201" s="255"/>
    </row>
    <row r="202" spans="1:17" ht="9.75" customHeight="1">
      <c r="A202" s="256"/>
      <c r="B202" s="256" t="s">
        <v>373</v>
      </c>
      <c r="C202" s="257" t="s">
        <v>374</v>
      </c>
      <c r="D202" s="257"/>
      <c r="F202" s="479" t="str">
        <f>M165</f>
        <v>0</v>
      </c>
      <c r="G202" s="257" t="s">
        <v>375</v>
      </c>
      <c r="H202" s="259"/>
      <c r="I202" s="257"/>
      <c r="J202" s="265"/>
      <c r="K202" s="246"/>
      <c r="L202" s="255"/>
      <c r="M202" s="255"/>
      <c r="N202" s="255"/>
      <c r="O202" s="255"/>
      <c r="P202" s="255"/>
      <c r="Q202" s="255"/>
    </row>
    <row r="203" spans="1:17" ht="9.75" customHeight="1">
      <c r="A203" s="256"/>
      <c r="B203" s="256"/>
      <c r="C203" s="257" t="s">
        <v>376</v>
      </c>
      <c r="D203" s="257"/>
      <c r="F203" s="479" t="str">
        <f>M188</f>
        <v>0</v>
      </c>
      <c r="G203" s="257" t="s">
        <v>372</v>
      </c>
      <c r="H203" s="259"/>
      <c r="I203" s="257"/>
      <c r="J203" s="265"/>
      <c r="K203" s="246"/>
      <c r="L203" s="255"/>
      <c r="M203" s="255"/>
      <c r="N203" s="255"/>
      <c r="O203" s="255"/>
      <c r="P203" s="255"/>
      <c r="Q203" s="255"/>
    </row>
    <row r="204" spans="1:17" ht="9.75" customHeight="1">
      <c r="A204" s="256"/>
      <c r="B204" s="256"/>
      <c r="C204" s="257" t="s">
        <v>377</v>
      </c>
      <c r="D204" s="257"/>
      <c r="F204" s="479" t="str">
        <f>M198</f>
        <v>0</v>
      </c>
      <c r="G204" s="257" t="s">
        <v>375</v>
      </c>
      <c r="H204" s="259"/>
      <c r="I204" s="257"/>
      <c r="J204" s="265"/>
      <c r="K204" s="246"/>
      <c r="L204" s="255"/>
      <c r="M204" s="255"/>
      <c r="N204" s="255"/>
      <c r="O204" s="255"/>
      <c r="P204" s="255"/>
      <c r="Q204" s="255"/>
    </row>
    <row r="205" spans="1:17" ht="9.75" customHeight="1">
      <c r="A205" s="256"/>
      <c r="B205" s="256"/>
      <c r="C205" s="257"/>
      <c r="D205" s="257"/>
      <c r="E205" s="257"/>
      <c r="F205" s="272"/>
      <c r="G205" s="257"/>
      <c r="H205" s="259"/>
      <c r="I205" s="257"/>
      <c r="J205" s="263"/>
      <c r="K205" s="246"/>
      <c r="L205" s="255"/>
      <c r="M205" s="255"/>
      <c r="N205" s="255"/>
      <c r="O205" s="255"/>
      <c r="P205" s="255"/>
      <c r="Q205" s="255"/>
    </row>
    <row r="206" spans="1:17" ht="9.75" customHeight="1">
      <c r="A206" s="256"/>
      <c r="B206" s="256"/>
      <c r="C206" s="278" t="s">
        <v>378</v>
      </c>
      <c r="D206" s="279"/>
      <c r="E206" s="309"/>
      <c r="F206" s="318">
        <f>M132+M165+M188+M198</f>
        <v>0</v>
      </c>
      <c r="G206" s="280" t="s">
        <v>379</v>
      </c>
      <c r="H206" s="259"/>
      <c r="I206" s="257"/>
      <c r="J206" s="263"/>
      <c r="K206" s="246"/>
      <c r="L206" s="255"/>
      <c r="M206" s="255"/>
      <c r="N206" s="255"/>
      <c r="O206" s="255"/>
      <c r="P206" s="255"/>
      <c r="Q206" s="255"/>
    </row>
    <row r="207" spans="1:17" ht="9.75" customHeight="1">
      <c r="A207" s="256"/>
      <c r="B207" s="256"/>
      <c r="C207" s="257"/>
      <c r="D207" s="257"/>
      <c r="E207" s="257"/>
      <c r="F207" s="257"/>
      <c r="G207" s="257"/>
      <c r="H207" s="259"/>
      <c r="I207" s="257"/>
      <c r="J207" s="265"/>
      <c r="K207" s="246"/>
      <c r="L207" s="480">
        <f>IF(SUM(L202:L206)&gt;20,20,SUM(L202:L206))</f>
        <v>0</v>
      </c>
      <c r="M207" s="255"/>
      <c r="N207" s="255"/>
      <c r="O207" s="255"/>
      <c r="P207" s="255"/>
      <c r="Q207" s="255"/>
    </row>
    <row r="208" spans="1:17" ht="9.75" customHeight="1">
      <c r="A208" s="256"/>
      <c r="B208" s="256"/>
      <c r="C208" s="257"/>
      <c r="D208" s="257"/>
      <c r="E208" s="257"/>
      <c r="F208" s="257"/>
      <c r="G208" s="257"/>
      <c r="H208" s="259"/>
      <c r="I208" s="257"/>
      <c r="J208" s="265"/>
      <c r="K208" s="246"/>
      <c r="L208" s="255"/>
      <c r="M208" s="255"/>
      <c r="N208" s="255"/>
      <c r="O208" s="255"/>
      <c r="P208" s="255"/>
      <c r="Q208" s="255"/>
    </row>
    <row r="209" spans="1:17" ht="9.75" customHeight="1">
      <c r="A209" s="256"/>
      <c r="B209" s="256"/>
      <c r="C209" s="257"/>
      <c r="D209" s="257"/>
      <c r="E209" s="257"/>
      <c r="F209" s="257"/>
      <c r="G209" s="257"/>
      <c r="H209" s="259"/>
      <c r="I209" s="257"/>
      <c r="J209" s="265"/>
      <c r="K209" s="246"/>
      <c r="L209" s="255"/>
      <c r="M209" s="255"/>
      <c r="N209" s="255"/>
      <c r="O209" s="255"/>
      <c r="P209" s="255"/>
      <c r="Q209" s="255"/>
    </row>
    <row r="210" spans="1:17" ht="9.75" customHeight="1">
      <c r="A210" s="277"/>
      <c r="B210" s="277"/>
      <c r="C210" s="279"/>
      <c r="D210" s="279"/>
      <c r="E210" s="279"/>
      <c r="F210" s="279"/>
      <c r="G210" s="279"/>
      <c r="H210" s="278"/>
      <c r="I210" s="279"/>
      <c r="J210" s="285"/>
      <c r="K210" s="246"/>
      <c r="L210" s="255"/>
      <c r="M210" s="255"/>
      <c r="N210" s="255"/>
      <c r="O210" s="255"/>
      <c r="P210" s="255"/>
      <c r="Q210" s="255"/>
    </row>
    <row r="211" spans="1:17" ht="9.75" customHeight="1">
      <c r="A211" s="281"/>
      <c r="B211" s="281" t="s">
        <v>261</v>
      </c>
      <c r="C211" s="281"/>
      <c r="D211" s="281"/>
      <c r="E211" s="281"/>
      <c r="F211" s="281"/>
      <c r="G211" s="281"/>
      <c r="H211" s="281"/>
      <c r="I211" s="281"/>
      <c r="J211" s="319"/>
      <c r="K211" s="246"/>
      <c r="L211" s="255"/>
      <c r="M211" s="255"/>
      <c r="N211" s="255"/>
      <c r="O211" s="255"/>
      <c r="P211" s="255"/>
      <c r="Q211" s="255"/>
    </row>
    <row r="212" spans="1:17" ht="9.75" customHeight="1">
      <c r="A212" s="257"/>
      <c r="B212" s="257" t="s">
        <v>380</v>
      </c>
      <c r="C212" s="257"/>
      <c r="D212" s="257"/>
      <c r="E212" s="257"/>
      <c r="F212" s="257"/>
      <c r="G212" s="257"/>
      <c r="H212" s="257"/>
      <c r="I212" s="257"/>
      <c r="J212" s="257"/>
      <c r="K212" s="246"/>
      <c r="L212" s="255"/>
      <c r="M212" s="255"/>
      <c r="N212" s="255"/>
      <c r="O212" s="255"/>
      <c r="P212" s="255"/>
      <c r="Q212" s="255"/>
    </row>
    <row r="213" spans="1:17" ht="9.75" customHeight="1">
      <c r="A213" s="257"/>
      <c r="B213" s="257" t="s">
        <v>381</v>
      </c>
      <c r="C213" s="257"/>
      <c r="D213" s="257"/>
      <c r="E213" s="257"/>
      <c r="F213" s="257"/>
      <c r="G213" s="257"/>
      <c r="H213" s="257"/>
      <c r="I213" s="257"/>
      <c r="J213" s="257"/>
      <c r="K213" s="246"/>
      <c r="L213" s="255"/>
      <c r="M213" s="255"/>
      <c r="N213" s="255"/>
      <c r="O213" s="255"/>
      <c r="P213" s="255"/>
      <c r="Q213" s="255"/>
    </row>
    <row r="214" spans="1:17" ht="9.75" customHeight="1">
      <c r="A214" s="257"/>
      <c r="B214" s="257" t="s">
        <v>382</v>
      </c>
      <c r="C214" s="257"/>
      <c r="D214" s="257"/>
      <c r="E214" s="257"/>
      <c r="F214" s="257"/>
      <c r="G214" s="257"/>
      <c r="H214" s="257"/>
      <c r="I214" s="257"/>
      <c r="J214" s="257"/>
      <c r="K214" s="246"/>
      <c r="L214" s="255"/>
      <c r="M214" s="255"/>
      <c r="N214" s="255"/>
      <c r="O214" s="255"/>
      <c r="P214" s="255"/>
      <c r="Q214" s="255"/>
    </row>
    <row r="215" spans="1:17" ht="9" customHeight="1">
      <c r="A215" s="257"/>
      <c r="B215" s="257"/>
      <c r="C215" s="257"/>
      <c r="D215" s="257"/>
      <c r="E215" s="257"/>
      <c r="F215" s="257"/>
      <c r="G215" s="257"/>
      <c r="H215" s="257"/>
      <c r="I215" s="257"/>
      <c r="J215" s="257"/>
      <c r="K215" s="246"/>
      <c r="L215" s="255"/>
      <c r="M215" s="255"/>
      <c r="N215" s="255"/>
      <c r="O215" s="255"/>
      <c r="P215" s="255"/>
      <c r="Q215" s="255"/>
    </row>
    <row r="216" spans="1:17" ht="9" customHeight="1">
      <c r="A216" s="240" t="s">
        <v>383</v>
      </c>
      <c r="C216" s="306"/>
      <c r="D216" s="306"/>
      <c r="G216" s="745" t="s">
        <v>122</v>
      </c>
      <c r="H216" s="746"/>
      <c r="I216" s="746"/>
      <c r="J216" s="243"/>
      <c r="K216" s="243"/>
      <c r="L216" s="244"/>
      <c r="M216" s="244"/>
      <c r="N216" s="244"/>
      <c r="O216" s="244"/>
    </row>
    <row r="217" spans="1:17" ht="9" customHeight="1">
      <c r="C217" s="306"/>
      <c r="D217" s="306"/>
      <c r="G217" s="746"/>
      <c r="H217" s="746"/>
      <c r="I217" s="746"/>
      <c r="J217" s="242"/>
      <c r="K217" s="243"/>
      <c r="L217" s="244"/>
      <c r="M217" s="244"/>
      <c r="N217" s="244"/>
      <c r="O217" s="244"/>
    </row>
    <row r="218" spans="1:17" ht="9.75" customHeight="1">
      <c r="A218" s="240" t="s">
        <v>384</v>
      </c>
      <c r="B218" s="246"/>
      <c r="C218" s="257"/>
      <c r="D218" s="257"/>
      <c r="E218" s="246"/>
      <c r="F218" s="246"/>
      <c r="G218" s="246"/>
      <c r="H218" s="246"/>
      <c r="I218" s="246"/>
      <c r="J218" s="247" t="s">
        <v>234</v>
      </c>
      <c r="K218" s="248"/>
      <c r="L218" s="249"/>
      <c r="M218" s="250" t="s">
        <v>124</v>
      </c>
      <c r="N218" s="250" t="s">
        <v>193</v>
      </c>
      <c r="O218" s="250" t="s">
        <v>125</v>
      </c>
      <c r="P218" s="250" t="s">
        <v>194</v>
      </c>
      <c r="Q218" s="250" t="s">
        <v>126</v>
      </c>
    </row>
    <row r="219" spans="1:17" ht="9.75" customHeight="1">
      <c r="A219" s="251" t="s">
        <v>129</v>
      </c>
      <c r="B219" s="251" t="s">
        <v>130</v>
      </c>
      <c r="C219" s="747" t="s">
        <v>131</v>
      </c>
      <c r="D219" s="748"/>
      <c r="E219" s="748"/>
      <c r="F219" s="749"/>
      <c r="G219" s="251" t="s">
        <v>195</v>
      </c>
      <c r="H219" s="251" t="s">
        <v>132</v>
      </c>
      <c r="I219" s="251" t="s">
        <v>196</v>
      </c>
      <c r="J219" s="251" t="s">
        <v>133</v>
      </c>
      <c r="K219" s="248"/>
      <c r="L219" s="252" t="str">
        <f>J262</f>
        <v>c</v>
      </c>
      <c r="M219" s="252" t="str">
        <f>IF($L219=M218,"〇","")</f>
        <v/>
      </c>
      <c r="N219" s="252" t="str">
        <f t="shared" ref="N219:Q219" si="2">IF($L219=N218,"〇","")</f>
        <v/>
      </c>
      <c r="O219" s="252" t="str">
        <f t="shared" si="2"/>
        <v/>
      </c>
      <c r="P219" s="252" t="str">
        <f t="shared" si="2"/>
        <v/>
      </c>
      <c r="Q219" s="252" t="str">
        <f t="shared" si="2"/>
        <v>〇</v>
      </c>
    </row>
    <row r="220" spans="1:17" ht="9.75" customHeight="1">
      <c r="A220" s="253" t="s">
        <v>385</v>
      </c>
      <c r="B220" s="320" t="s">
        <v>386</v>
      </c>
      <c r="C220" s="747" t="s">
        <v>387</v>
      </c>
      <c r="D220" s="748"/>
      <c r="E220" s="748"/>
      <c r="F220" s="749"/>
      <c r="G220" s="254" t="s">
        <v>388</v>
      </c>
      <c r="H220" s="254" t="s">
        <v>389</v>
      </c>
      <c r="I220" s="254" t="s">
        <v>390</v>
      </c>
      <c r="J220" s="254" t="s">
        <v>391</v>
      </c>
      <c r="K220" s="246"/>
      <c r="L220" s="255"/>
      <c r="M220" s="255"/>
      <c r="N220" s="255"/>
      <c r="O220" s="255"/>
      <c r="P220" s="255"/>
      <c r="Q220" s="255"/>
    </row>
    <row r="221" spans="1:17" ht="9.75" customHeight="1">
      <c r="A221" s="256"/>
      <c r="B221" s="256"/>
      <c r="C221" s="257"/>
      <c r="D221" s="257"/>
      <c r="E221" s="246"/>
      <c r="F221" s="246"/>
      <c r="G221" s="246"/>
      <c r="H221" s="246"/>
      <c r="I221" s="246"/>
      <c r="J221" s="258"/>
      <c r="K221" s="246"/>
      <c r="L221" s="255"/>
      <c r="M221" s="255"/>
      <c r="N221" s="255"/>
      <c r="O221" s="255"/>
      <c r="P221" s="255"/>
      <c r="Q221" s="255"/>
    </row>
    <row r="222" spans="1:17" ht="9.75" customHeight="1">
      <c r="A222" s="256"/>
      <c r="B222" s="256"/>
      <c r="C222" s="259"/>
      <c r="D222" s="257"/>
      <c r="E222" s="260"/>
      <c r="F222" s="260"/>
      <c r="G222" s="261"/>
      <c r="H222" s="261"/>
      <c r="I222" s="262"/>
      <c r="J222" s="263"/>
      <c r="K222" s="246"/>
      <c r="L222" s="255"/>
      <c r="M222" s="255"/>
      <c r="N222" s="255"/>
      <c r="O222" s="255"/>
      <c r="P222" s="255"/>
      <c r="Q222" s="255"/>
    </row>
    <row r="223" spans="1:17" ht="9.75" customHeight="1">
      <c r="A223" s="256"/>
      <c r="B223" s="256"/>
      <c r="C223" s="257"/>
      <c r="D223" s="257"/>
      <c r="E223" s="246" t="s">
        <v>392</v>
      </c>
      <c r="F223" s="246"/>
      <c r="G223" s="261"/>
      <c r="H223" s="261"/>
      <c r="I223" s="262"/>
      <c r="J223" s="263"/>
      <c r="K223" s="246"/>
      <c r="L223" s="255"/>
      <c r="M223" s="255"/>
      <c r="N223" s="255"/>
      <c r="O223" s="255"/>
      <c r="P223" s="255"/>
      <c r="Q223" s="255"/>
    </row>
    <row r="224" spans="1:17" ht="9.75" customHeight="1">
      <c r="A224" s="256"/>
      <c r="B224" s="256"/>
      <c r="C224" s="321"/>
      <c r="D224" s="257"/>
      <c r="E224" s="264"/>
      <c r="F224" s="264"/>
      <c r="G224" s="261"/>
      <c r="H224" s="261"/>
      <c r="I224" s="262"/>
      <c r="J224" s="265"/>
      <c r="K224" s="246"/>
      <c r="L224" s="255"/>
      <c r="M224" s="255"/>
      <c r="N224" s="255"/>
      <c r="O224" s="255"/>
      <c r="P224" s="255"/>
      <c r="Q224" s="255"/>
    </row>
    <row r="225" spans="1:17" ht="9.75" customHeight="1">
      <c r="A225" s="256"/>
      <c r="B225" s="256"/>
      <c r="C225" s="267" t="str">
        <f>IF(COUNTIF(D226:D227,"〇")&gt;0,"☑","□")</f>
        <v>□</v>
      </c>
      <c r="D225" s="266" t="s">
        <v>746</v>
      </c>
      <c r="F225" s="266"/>
      <c r="G225" s="261"/>
      <c r="H225" s="261"/>
      <c r="I225" s="262"/>
      <c r="J225" s="265"/>
      <c r="K225" s="246"/>
      <c r="L225" s="255"/>
      <c r="M225" s="255"/>
      <c r="N225" s="255"/>
      <c r="O225" s="255"/>
      <c r="P225" s="255"/>
      <c r="Q225" s="255"/>
    </row>
    <row r="226" spans="1:17" ht="9.75" customHeight="1">
      <c r="A226" s="256"/>
      <c r="B226" s="256"/>
      <c r="C226" s="272"/>
      <c r="D226" s="268" t="s">
        <v>94</v>
      </c>
      <c r="E226" s="260" t="s">
        <v>753</v>
      </c>
      <c r="F226" s="260"/>
      <c r="G226" s="261"/>
      <c r="H226" s="261"/>
      <c r="I226" s="262"/>
      <c r="J226" s="265"/>
      <c r="K226" s="246"/>
      <c r="L226" s="255"/>
      <c r="M226" s="255"/>
      <c r="N226" s="255"/>
      <c r="O226" s="255"/>
      <c r="P226" s="255"/>
      <c r="Q226" s="255"/>
    </row>
    <row r="227" spans="1:17" ht="9.75" customHeight="1">
      <c r="A227" s="256"/>
      <c r="B227" s="256"/>
      <c r="C227" s="321"/>
      <c r="D227" s="268" t="s">
        <v>94</v>
      </c>
      <c r="E227" s="260" t="s">
        <v>754</v>
      </c>
      <c r="F227" s="260"/>
      <c r="G227" s="269"/>
      <c r="H227" s="269"/>
      <c r="I227" s="269"/>
      <c r="J227" s="263"/>
      <c r="K227" s="246"/>
      <c r="L227" s="255"/>
      <c r="M227" s="255"/>
      <c r="N227" s="255"/>
      <c r="O227" s="255"/>
      <c r="P227" s="255"/>
      <c r="Q227" s="255"/>
    </row>
    <row r="228" spans="1:17" ht="9.75" customHeight="1">
      <c r="A228" s="256"/>
      <c r="B228" s="256"/>
      <c r="C228" s="321"/>
      <c r="D228" s="257"/>
      <c r="E228" s="264"/>
      <c r="F228" s="264"/>
      <c r="G228" s="269"/>
      <c r="H228" s="269"/>
      <c r="I228" s="269"/>
      <c r="J228" s="265"/>
      <c r="K228" s="246"/>
      <c r="L228" s="255"/>
      <c r="M228" s="255"/>
      <c r="N228" s="255"/>
      <c r="O228" s="255"/>
      <c r="P228" s="255"/>
      <c r="Q228" s="255"/>
    </row>
    <row r="229" spans="1:17" ht="9.75" customHeight="1">
      <c r="A229" s="256"/>
      <c r="B229" s="256"/>
      <c r="C229" s="267" t="str">
        <f>IF(COUNTIF(D230:D231,"〇")&gt;0,"☑","□")</f>
        <v>□</v>
      </c>
      <c r="D229" s="266" t="s">
        <v>747</v>
      </c>
      <c r="F229" s="266"/>
      <c r="G229" s="269"/>
      <c r="H229" s="269"/>
      <c r="I229" s="269"/>
      <c r="J229" s="265"/>
      <c r="K229" s="246"/>
      <c r="L229" s="255"/>
      <c r="M229" s="255"/>
      <c r="N229" s="255"/>
      <c r="O229" s="255"/>
      <c r="P229" s="255"/>
      <c r="Q229" s="255"/>
    </row>
    <row r="230" spans="1:17" ht="9.75" customHeight="1">
      <c r="A230" s="256"/>
      <c r="B230" s="256"/>
      <c r="C230" s="272"/>
      <c r="D230" s="268" t="s">
        <v>94</v>
      </c>
      <c r="E230" s="260" t="s">
        <v>755</v>
      </c>
      <c r="F230" s="260"/>
      <c r="G230" s="269"/>
      <c r="H230" s="269"/>
      <c r="I230" s="269"/>
      <c r="J230" s="265"/>
      <c r="K230" s="246"/>
      <c r="L230" s="255"/>
      <c r="M230" s="255"/>
      <c r="N230" s="255"/>
      <c r="O230" s="255"/>
      <c r="P230" s="255"/>
      <c r="Q230" s="255"/>
    </row>
    <row r="231" spans="1:17" ht="9.75" customHeight="1">
      <c r="A231" s="256"/>
      <c r="B231" s="256"/>
      <c r="C231" s="321"/>
      <c r="D231" s="268" t="s">
        <v>94</v>
      </c>
      <c r="E231" s="269" t="s">
        <v>754</v>
      </c>
      <c r="F231" s="269"/>
      <c r="G231" s="269"/>
      <c r="H231" s="269"/>
      <c r="I231" s="269"/>
      <c r="J231" s="263"/>
      <c r="K231" s="246"/>
      <c r="L231" s="255"/>
      <c r="M231" s="255"/>
      <c r="N231" s="255"/>
      <c r="O231" s="255"/>
      <c r="P231" s="255"/>
      <c r="Q231" s="255"/>
    </row>
    <row r="232" spans="1:17" ht="9.75" customHeight="1">
      <c r="A232" s="256"/>
      <c r="B232" s="256"/>
      <c r="C232" s="272"/>
      <c r="D232" s="257"/>
      <c r="E232" s="270"/>
      <c r="F232" s="270"/>
      <c r="G232" s="269"/>
      <c r="H232" s="271"/>
      <c r="I232" s="260"/>
      <c r="J232" s="263"/>
      <c r="K232" s="246"/>
      <c r="L232" s="255"/>
      <c r="M232" s="255"/>
      <c r="N232" s="255"/>
      <c r="O232" s="255"/>
      <c r="P232" s="255"/>
      <c r="Q232" s="255"/>
    </row>
    <row r="233" spans="1:17" ht="9.75" customHeight="1">
      <c r="A233" s="256"/>
      <c r="B233" s="256"/>
      <c r="C233" s="267" t="str">
        <f>IF(COUNTIF(D234:D235,"〇")&gt;0,"☑","□")</f>
        <v>□</v>
      </c>
      <c r="D233" s="270" t="s">
        <v>748</v>
      </c>
      <c r="F233" s="270"/>
      <c r="G233" s="269"/>
      <c r="H233" s="260"/>
      <c r="I233" s="262"/>
      <c r="J233" s="263"/>
      <c r="K233" s="246"/>
      <c r="L233" s="255"/>
      <c r="M233" s="255"/>
      <c r="N233" s="255"/>
      <c r="O233" s="255"/>
      <c r="P233" s="255"/>
      <c r="Q233" s="255"/>
    </row>
    <row r="234" spans="1:17" ht="9.75" customHeight="1">
      <c r="A234" s="256"/>
      <c r="B234" s="256"/>
      <c r="C234" s="272"/>
      <c r="D234" s="268" t="s">
        <v>94</v>
      </c>
      <c r="E234" s="270" t="s">
        <v>753</v>
      </c>
      <c r="F234" s="270"/>
      <c r="G234" s="269"/>
      <c r="H234" s="260"/>
      <c r="I234" s="262"/>
      <c r="J234" s="263"/>
      <c r="K234" s="246"/>
      <c r="L234" s="255"/>
      <c r="M234" s="255"/>
      <c r="N234" s="255"/>
      <c r="O234" s="255"/>
      <c r="P234" s="255"/>
      <c r="Q234" s="255"/>
    </row>
    <row r="235" spans="1:17" ht="9.75" customHeight="1">
      <c r="A235" s="256"/>
      <c r="B235" s="256"/>
      <c r="C235" s="321"/>
      <c r="D235" s="268" t="s">
        <v>94</v>
      </c>
      <c r="E235" s="269" t="s">
        <v>756</v>
      </c>
      <c r="F235" s="269"/>
      <c r="G235" s="269"/>
      <c r="H235" s="260"/>
      <c r="I235" s="260"/>
      <c r="J235" s="263"/>
      <c r="K235" s="246"/>
      <c r="L235" s="255"/>
      <c r="M235" s="255"/>
      <c r="N235" s="255"/>
      <c r="O235" s="255"/>
      <c r="P235" s="255"/>
      <c r="Q235" s="255"/>
    </row>
    <row r="236" spans="1:17" ht="9.75" customHeight="1">
      <c r="A236" s="256"/>
      <c r="B236" s="256"/>
      <c r="C236" s="257"/>
      <c r="D236" s="257"/>
      <c r="E236" s="270"/>
      <c r="F236" s="270"/>
      <c r="G236" s="269"/>
      <c r="H236" s="260"/>
      <c r="I236" s="260"/>
      <c r="J236" s="263"/>
      <c r="K236" s="246"/>
      <c r="L236" s="255"/>
      <c r="M236" s="255"/>
      <c r="N236" s="255"/>
      <c r="O236" s="255"/>
      <c r="P236" s="255"/>
      <c r="Q236" s="255"/>
    </row>
    <row r="237" spans="1:17" ht="9.75" customHeight="1">
      <c r="A237" s="256"/>
      <c r="B237" s="256"/>
      <c r="C237" s="267" t="str">
        <f>IF(COUNTIF(D238:D239,"〇")&gt;0,"☑","□")</f>
        <v>□</v>
      </c>
      <c r="D237" s="269" t="s">
        <v>749</v>
      </c>
      <c r="F237" s="269"/>
      <c r="G237" s="269"/>
      <c r="H237" s="260"/>
      <c r="I237" s="262"/>
      <c r="J237" s="263"/>
      <c r="K237" s="246"/>
      <c r="L237" s="255"/>
      <c r="M237" s="255"/>
      <c r="N237" s="255"/>
      <c r="O237" s="255"/>
      <c r="P237" s="255"/>
      <c r="Q237" s="255"/>
    </row>
    <row r="238" spans="1:17" ht="9.75" customHeight="1">
      <c r="A238" s="256"/>
      <c r="B238" s="256"/>
      <c r="C238" s="272"/>
      <c r="D238" s="268" t="s">
        <v>94</v>
      </c>
      <c r="E238" s="246" t="s">
        <v>755</v>
      </c>
      <c r="F238" s="246"/>
      <c r="G238" s="269"/>
      <c r="H238" s="260"/>
      <c r="I238" s="260"/>
      <c r="J238" s="263"/>
      <c r="K238" s="246"/>
      <c r="L238" s="255"/>
      <c r="M238" s="255"/>
      <c r="N238" s="255"/>
      <c r="O238" s="255"/>
      <c r="P238" s="255"/>
      <c r="Q238" s="255"/>
    </row>
    <row r="239" spans="1:17" ht="9.75" customHeight="1">
      <c r="A239" s="256"/>
      <c r="B239" s="256"/>
      <c r="C239" s="321"/>
      <c r="D239" s="268" t="s">
        <v>94</v>
      </c>
      <c r="E239" s="269" t="s">
        <v>756</v>
      </c>
      <c r="F239" s="269"/>
      <c r="G239" s="269"/>
      <c r="H239" s="269"/>
      <c r="I239" s="269"/>
      <c r="J239" s="263"/>
      <c r="K239" s="246"/>
      <c r="L239" s="255"/>
      <c r="M239" s="255"/>
      <c r="N239" s="255"/>
      <c r="O239" s="255"/>
      <c r="P239" s="255"/>
      <c r="Q239" s="255"/>
    </row>
    <row r="240" spans="1:17" ht="9.75" customHeight="1">
      <c r="A240" s="256"/>
      <c r="B240" s="256"/>
      <c r="C240" s="257"/>
      <c r="D240" s="257"/>
      <c r="E240" s="269"/>
      <c r="F240" s="269"/>
      <c r="G240" s="272"/>
      <c r="H240" s="272"/>
      <c r="I240" s="272"/>
      <c r="J240" s="273"/>
      <c r="K240" s="246"/>
      <c r="L240" s="255"/>
      <c r="M240" s="255"/>
      <c r="N240" s="255"/>
      <c r="O240" s="255"/>
      <c r="P240" s="255"/>
      <c r="Q240" s="255"/>
    </row>
    <row r="241" spans="1:22" ht="9.75" customHeight="1">
      <c r="A241" s="256"/>
      <c r="B241" s="256"/>
      <c r="C241" s="267" t="str">
        <f>IF(COUNTIF(D242:D243,"〇")&gt;0,"☑","□")</f>
        <v>□</v>
      </c>
      <c r="D241" s="269" t="s">
        <v>750</v>
      </c>
      <c r="F241" s="269"/>
      <c r="G241" s="274"/>
      <c r="H241" s="257"/>
      <c r="I241" s="257"/>
      <c r="J241" s="275"/>
      <c r="K241" s="246"/>
      <c r="L241" s="255"/>
      <c r="M241" s="255"/>
      <c r="N241" s="255"/>
      <c r="O241" s="255"/>
      <c r="P241" s="255"/>
      <c r="Q241" s="255"/>
    </row>
    <row r="242" spans="1:22" ht="9.75" customHeight="1">
      <c r="A242" s="256"/>
      <c r="B242" s="256"/>
      <c r="C242" s="272"/>
      <c r="D242" s="268" t="s">
        <v>94</v>
      </c>
      <c r="E242" s="246" t="s">
        <v>753</v>
      </c>
      <c r="F242" s="246"/>
      <c r="G242" s="246"/>
      <c r="H242" s="246"/>
      <c r="I242" s="246"/>
      <c r="J242" s="275"/>
      <c r="K242" s="246"/>
      <c r="L242" s="255"/>
      <c r="M242" s="255"/>
      <c r="N242" s="255"/>
      <c r="O242" s="255"/>
      <c r="P242" s="255"/>
      <c r="Q242" s="255"/>
    </row>
    <row r="243" spans="1:22" ht="9.75" customHeight="1">
      <c r="A243" s="256"/>
      <c r="B243" s="256"/>
      <c r="C243" s="321"/>
      <c r="D243" s="268" t="s">
        <v>94</v>
      </c>
      <c r="E243" s="269" t="s">
        <v>757</v>
      </c>
      <c r="F243" s="269"/>
      <c r="G243" s="246"/>
      <c r="H243" s="246"/>
      <c r="I243" s="246"/>
      <c r="J243" s="275"/>
      <c r="K243" s="246"/>
      <c r="L243" s="255"/>
      <c r="M243" s="255"/>
      <c r="N243" s="255"/>
      <c r="O243" s="255"/>
      <c r="P243" s="255"/>
      <c r="Q243" s="255"/>
    </row>
    <row r="244" spans="1:22" ht="9.75" customHeight="1">
      <c r="A244" s="256"/>
      <c r="B244" s="256"/>
      <c r="C244" s="257"/>
      <c r="D244" s="257"/>
      <c r="E244" s="269"/>
      <c r="F244" s="269"/>
      <c r="G244" s="246"/>
      <c r="H244" s="246"/>
      <c r="I244" s="246"/>
      <c r="J244" s="263"/>
      <c r="K244" s="246"/>
      <c r="L244" s="255"/>
      <c r="M244" s="255"/>
      <c r="N244" s="255"/>
      <c r="O244" s="255"/>
      <c r="P244" s="255"/>
      <c r="Q244" s="255"/>
    </row>
    <row r="245" spans="1:22" ht="9.75" customHeight="1">
      <c r="A245" s="256"/>
      <c r="B245" s="256"/>
      <c r="C245" s="267" t="str">
        <f>IF(COUNTIF(D246:D247,"〇")&gt;0,"☑","□")</f>
        <v>□</v>
      </c>
      <c r="D245" s="246" t="s">
        <v>751</v>
      </c>
      <c r="F245" s="246"/>
      <c r="G245" s="246"/>
      <c r="H245" s="246"/>
      <c r="I245" s="246"/>
      <c r="J245" s="265"/>
      <c r="K245" s="246"/>
      <c r="L245" s="255"/>
      <c r="M245" s="255"/>
      <c r="N245" s="255"/>
      <c r="O245" s="255"/>
      <c r="P245" s="255"/>
      <c r="Q245" s="255"/>
    </row>
    <row r="246" spans="1:22" ht="9.75" customHeight="1">
      <c r="A246" s="256"/>
      <c r="B246" s="256"/>
      <c r="C246" s="272"/>
      <c r="D246" s="268" t="s">
        <v>94</v>
      </c>
      <c r="E246" s="246" t="s">
        <v>753</v>
      </c>
      <c r="F246" s="246"/>
      <c r="G246" s="246"/>
      <c r="H246" s="246"/>
      <c r="I246" s="246"/>
      <c r="J246" s="265"/>
      <c r="K246" s="246"/>
      <c r="L246" s="255"/>
      <c r="M246" s="255"/>
      <c r="N246" s="255"/>
      <c r="O246" s="255"/>
      <c r="P246" s="255"/>
      <c r="Q246" s="255"/>
    </row>
    <row r="247" spans="1:22" ht="9.75" customHeight="1">
      <c r="A247" s="256"/>
      <c r="B247" s="256"/>
      <c r="C247" s="321"/>
      <c r="D247" s="268" t="s">
        <v>94</v>
      </c>
      <c r="E247" s="269" t="s">
        <v>756</v>
      </c>
      <c r="F247" s="269"/>
      <c r="G247" s="246"/>
      <c r="H247" s="246"/>
      <c r="I247" s="246"/>
      <c r="J247" s="265"/>
      <c r="K247" s="246"/>
      <c r="L247" s="255"/>
      <c r="M247" s="255"/>
      <c r="N247" s="255"/>
      <c r="O247" s="255"/>
      <c r="P247" s="255"/>
      <c r="Q247" s="255"/>
    </row>
    <row r="248" spans="1:22" ht="9.75" customHeight="1">
      <c r="A248" s="256"/>
      <c r="B248" s="256"/>
      <c r="C248" s="257"/>
      <c r="D248" s="257"/>
      <c r="E248" s="269"/>
      <c r="F248" s="269"/>
      <c r="G248" s="246"/>
      <c r="H248" s="246"/>
      <c r="I248" s="246"/>
      <c r="J248" s="265"/>
      <c r="K248" s="246"/>
      <c r="L248" s="255"/>
      <c r="M248" s="255"/>
      <c r="N248" s="255"/>
      <c r="O248" s="255"/>
      <c r="P248" s="255"/>
      <c r="Q248" s="255"/>
    </row>
    <row r="249" spans="1:22" ht="9.75" customHeight="1">
      <c r="A249" s="256"/>
      <c r="B249" s="256"/>
      <c r="C249" s="267" t="str">
        <f>IF(COUNTIF(D250:D254,"〇")&gt;0,"☑","□")</f>
        <v>□</v>
      </c>
      <c r="D249" s="260" t="s">
        <v>752</v>
      </c>
      <c r="E249" s="260"/>
      <c r="F249" s="260"/>
      <c r="G249" s="246"/>
      <c r="H249" s="246"/>
      <c r="I249" s="246"/>
      <c r="J249" s="263"/>
      <c r="K249" s="246"/>
      <c r="L249" s="255"/>
      <c r="M249" s="255"/>
      <c r="N249" s="255"/>
      <c r="O249" s="255"/>
      <c r="P249" s="255"/>
      <c r="Q249" s="255"/>
    </row>
    <row r="250" spans="1:22" ht="9.75" customHeight="1">
      <c r="A250" s="256"/>
      <c r="B250" s="256"/>
      <c r="C250" s="272"/>
      <c r="D250" s="268" t="s">
        <v>94</v>
      </c>
      <c r="E250" s="260" t="s">
        <v>758</v>
      </c>
      <c r="F250" s="260"/>
      <c r="G250" s="246"/>
      <c r="H250" s="246"/>
      <c r="I250" s="246"/>
      <c r="J250" s="263"/>
      <c r="K250" s="246"/>
      <c r="L250" s="255"/>
      <c r="M250" s="255"/>
      <c r="N250" s="255"/>
      <c r="O250" s="255"/>
      <c r="P250" s="255"/>
      <c r="Q250" s="255"/>
    </row>
    <row r="251" spans="1:22" ht="9.75" customHeight="1">
      <c r="A251" s="256"/>
      <c r="B251" s="256"/>
      <c r="C251" s="321"/>
      <c r="D251" s="268" t="s">
        <v>94</v>
      </c>
      <c r="E251" s="246" t="s">
        <v>759</v>
      </c>
      <c r="F251" s="246"/>
      <c r="G251" s="246"/>
      <c r="H251" s="246"/>
      <c r="I251" s="246"/>
      <c r="J251" s="265"/>
      <c r="K251" s="246"/>
      <c r="L251" s="255"/>
      <c r="M251" s="255"/>
      <c r="N251" s="255"/>
      <c r="O251" s="255"/>
      <c r="P251" s="255"/>
      <c r="Q251" s="255"/>
    </row>
    <row r="252" spans="1:22" ht="9.75" customHeight="1">
      <c r="A252" s="256"/>
      <c r="B252" s="256"/>
      <c r="C252" s="257"/>
      <c r="D252" s="268" t="s">
        <v>94</v>
      </c>
      <c r="E252" s="269" t="s">
        <v>760</v>
      </c>
      <c r="F252" s="269"/>
      <c r="G252" s="246"/>
      <c r="H252" s="246"/>
      <c r="I252" s="246"/>
      <c r="J252" s="265"/>
      <c r="K252" s="246"/>
      <c r="L252" s="255"/>
      <c r="M252" s="255"/>
      <c r="N252" s="255"/>
      <c r="O252" s="255"/>
      <c r="P252" s="255"/>
      <c r="Q252" s="255"/>
      <c r="R252" s="241"/>
      <c r="S252" s="241"/>
      <c r="T252" s="241"/>
      <c r="U252" s="241"/>
      <c r="V252" s="241"/>
    </row>
    <row r="253" spans="1:22" ht="9.75" customHeight="1">
      <c r="A253" s="256"/>
      <c r="B253" s="256"/>
      <c r="C253" s="257"/>
      <c r="D253" s="268" t="s">
        <v>94</v>
      </c>
      <c r="E253" s="270" t="s">
        <v>761</v>
      </c>
      <c r="F253" s="269"/>
      <c r="G253" s="246"/>
      <c r="H253" s="246"/>
      <c r="I253" s="246"/>
      <c r="J253" s="265"/>
      <c r="K253" s="246"/>
      <c r="L253" s="255"/>
      <c r="M253" s="255"/>
      <c r="N253" s="255"/>
      <c r="O253" s="255"/>
      <c r="P253" s="255"/>
      <c r="Q253" s="255"/>
      <c r="R253" s="241"/>
      <c r="S253" s="241"/>
      <c r="T253" s="241"/>
      <c r="U253" s="241"/>
      <c r="V253" s="241"/>
    </row>
    <row r="254" spans="1:22" ht="9.75" customHeight="1">
      <c r="A254" s="256"/>
      <c r="B254" s="256"/>
      <c r="C254" s="257"/>
      <c r="D254" s="268" t="s">
        <v>94</v>
      </c>
      <c r="E254" s="270" t="s">
        <v>762</v>
      </c>
      <c r="F254" s="269"/>
      <c r="G254" s="246"/>
      <c r="H254" s="246"/>
      <c r="I254" s="246"/>
      <c r="J254" s="265"/>
      <c r="K254" s="246"/>
      <c r="L254" s="255"/>
      <c r="M254" s="255"/>
      <c r="N254" s="255"/>
      <c r="O254" s="255"/>
      <c r="P254" s="255"/>
      <c r="Q254" s="255"/>
      <c r="R254" s="241"/>
      <c r="S254" s="241"/>
      <c r="T254" s="241"/>
      <c r="U254" s="241"/>
      <c r="V254" s="241"/>
    </row>
    <row r="255" spans="1:22" ht="9.75" customHeight="1">
      <c r="A255" s="256"/>
      <c r="B255" s="256"/>
      <c r="C255" s="257"/>
      <c r="D255" s="257"/>
      <c r="E255" s="269"/>
      <c r="F255" s="269"/>
      <c r="G255" s="246"/>
      <c r="H255" s="246"/>
      <c r="I255" s="246"/>
      <c r="J255" s="263"/>
      <c r="K255" s="246"/>
      <c r="L255" s="255"/>
      <c r="M255" s="255"/>
      <c r="N255" s="255"/>
      <c r="O255" s="255"/>
      <c r="P255" s="255"/>
      <c r="Q255" s="255"/>
      <c r="R255" s="241"/>
      <c r="S255" s="241"/>
      <c r="T255" s="241"/>
      <c r="U255" s="241"/>
      <c r="V255" s="241"/>
    </row>
    <row r="256" spans="1:22" ht="9.75" customHeight="1">
      <c r="A256" s="256"/>
      <c r="B256" s="256"/>
      <c r="C256" s="483"/>
      <c r="D256" s="484"/>
      <c r="F256" s="484"/>
      <c r="G256" s="485"/>
      <c r="H256" s="246"/>
      <c r="I256" s="246"/>
      <c r="J256" s="263"/>
      <c r="K256" s="246"/>
      <c r="L256" s="255"/>
      <c r="M256" s="255"/>
      <c r="N256" s="255"/>
      <c r="O256" s="255"/>
      <c r="P256" s="255"/>
      <c r="Q256" s="255"/>
      <c r="R256" s="241"/>
      <c r="S256" s="241"/>
      <c r="T256" s="241"/>
      <c r="U256" s="241"/>
      <c r="V256" s="241"/>
    </row>
    <row r="257" spans="1:22" ht="9.75" customHeight="1">
      <c r="A257" s="256"/>
      <c r="B257" s="256"/>
      <c r="C257" s="486"/>
      <c r="D257" s="484"/>
      <c r="E257" s="484"/>
      <c r="F257" s="484"/>
      <c r="G257" s="485"/>
      <c r="H257" s="246"/>
      <c r="I257" s="246"/>
      <c r="J257" s="263"/>
      <c r="K257" s="246"/>
      <c r="L257" s="255"/>
      <c r="M257" s="255"/>
      <c r="N257" s="255"/>
      <c r="O257" s="255"/>
      <c r="P257" s="255"/>
      <c r="Q257" s="255"/>
      <c r="R257" s="241"/>
      <c r="S257" s="241"/>
      <c r="T257" s="241"/>
      <c r="U257" s="241"/>
      <c r="V257" s="241"/>
    </row>
    <row r="258" spans="1:22" ht="9.75" customHeight="1">
      <c r="A258" s="256"/>
      <c r="B258" s="256"/>
      <c r="C258" s="321"/>
      <c r="D258" s="257"/>
      <c r="E258" s="246"/>
      <c r="F258" s="246"/>
      <c r="G258" s="246"/>
      <c r="H258" s="246"/>
      <c r="I258" s="246"/>
      <c r="J258" s="263"/>
      <c r="K258" s="246"/>
      <c r="L258" s="255"/>
      <c r="M258" s="255"/>
      <c r="N258" s="255"/>
      <c r="O258" s="255"/>
      <c r="P258" s="255"/>
      <c r="Q258" s="255"/>
      <c r="R258" s="241"/>
      <c r="S258" s="241"/>
      <c r="T258" s="241"/>
      <c r="U258" s="241"/>
      <c r="V258" s="241"/>
    </row>
    <row r="259" spans="1:22" ht="9.75" customHeight="1">
      <c r="A259" s="256"/>
      <c r="B259" s="256"/>
      <c r="C259" s="257"/>
      <c r="D259" s="257"/>
      <c r="E259" s="246"/>
      <c r="F259" s="246"/>
      <c r="G259" s="246"/>
      <c r="H259" s="246"/>
      <c r="I259" s="246"/>
      <c r="J259" s="322" t="s">
        <v>393</v>
      </c>
      <c r="K259" s="246"/>
      <c r="L259" s="255"/>
      <c r="M259" s="255"/>
      <c r="N259" s="255"/>
      <c r="O259" s="255"/>
      <c r="P259" s="255"/>
      <c r="Q259" s="255"/>
      <c r="R259" s="241"/>
      <c r="S259" s="241"/>
      <c r="T259" s="241"/>
      <c r="U259" s="241"/>
      <c r="V259" s="241"/>
    </row>
    <row r="260" spans="1:22" ht="9.75" customHeight="1">
      <c r="A260" s="256"/>
      <c r="B260" s="256"/>
      <c r="C260" s="257"/>
      <c r="D260" s="257"/>
      <c r="E260" s="246"/>
      <c r="F260" s="246"/>
      <c r="G260" s="246"/>
      <c r="H260" s="246"/>
      <c r="I260" s="246"/>
      <c r="J260" s="251">
        <f>COUNTIF(C225:C250,"☑")</f>
        <v>0</v>
      </c>
      <c r="K260" s="246"/>
      <c r="L260" s="255">
        <f>COUNTIF(C224:C249,"☑")*2</f>
        <v>0</v>
      </c>
      <c r="M260" s="255"/>
      <c r="N260" s="255"/>
      <c r="O260" s="255"/>
      <c r="P260" s="255"/>
      <c r="Q260" s="255"/>
      <c r="R260" s="241"/>
      <c r="S260" s="241"/>
      <c r="T260" s="241"/>
      <c r="U260" s="241"/>
      <c r="V260" s="241"/>
    </row>
    <row r="261" spans="1:22" ht="9.75" customHeight="1">
      <c r="A261" s="256"/>
      <c r="B261" s="256"/>
      <c r="C261" s="257"/>
      <c r="D261" s="257"/>
      <c r="E261" s="246" t="s">
        <v>261</v>
      </c>
      <c r="F261" s="246"/>
      <c r="G261" s="246"/>
      <c r="H261" s="246"/>
      <c r="I261" s="246"/>
      <c r="J261" s="322" t="s">
        <v>394</v>
      </c>
      <c r="K261" s="246"/>
      <c r="L261" s="255"/>
      <c r="M261" s="255"/>
      <c r="N261" s="255"/>
      <c r="O261" s="255"/>
      <c r="P261" s="255"/>
      <c r="Q261" s="255"/>
      <c r="R261" s="241"/>
      <c r="S261" s="241"/>
      <c r="T261" s="241"/>
      <c r="U261" s="241"/>
      <c r="V261" s="241"/>
    </row>
    <row r="262" spans="1:22" ht="9.75" customHeight="1">
      <c r="A262" s="256"/>
      <c r="B262" s="256"/>
      <c r="C262" s="257"/>
      <c r="D262" s="257"/>
      <c r="E262" s="246"/>
      <c r="F262" s="246"/>
      <c r="G262" s="246"/>
      <c r="H262" s="246"/>
      <c r="I262" s="246"/>
      <c r="J262" s="328" t="s">
        <v>550</v>
      </c>
      <c r="K262" s="246"/>
      <c r="L262" s="255"/>
      <c r="M262" s="255"/>
      <c r="N262" s="255"/>
      <c r="O262" s="255"/>
      <c r="P262" s="255"/>
      <c r="Q262" s="255"/>
      <c r="R262" s="241"/>
      <c r="S262" s="241"/>
      <c r="T262" s="241"/>
      <c r="U262" s="241"/>
      <c r="V262" s="241"/>
    </row>
    <row r="263" spans="1:22" ht="9.75" customHeight="1">
      <c r="A263" s="256"/>
      <c r="B263" s="256"/>
      <c r="C263" s="248" t="s">
        <v>627</v>
      </c>
      <c r="D263" s="257"/>
      <c r="F263" s="248"/>
      <c r="G263" s="246"/>
      <c r="H263" s="246"/>
      <c r="I263" s="246"/>
      <c r="J263" s="265"/>
      <c r="K263" s="246"/>
      <c r="L263" s="255"/>
      <c r="M263" s="255"/>
      <c r="N263" s="255"/>
      <c r="O263" s="255"/>
      <c r="P263" s="255"/>
      <c r="Q263" s="255"/>
      <c r="R263" s="241"/>
      <c r="S263" s="241"/>
      <c r="T263" s="241"/>
      <c r="U263" s="241"/>
      <c r="V263" s="241"/>
    </row>
    <row r="264" spans="1:22" ht="9.75" customHeight="1">
      <c r="A264" s="256"/>
      <c r="B264" s="256"/>
      <c r="C264" s="246" t="s">
        <v>395</v>
      </c>
      <c r="D264" s="257"/>
      <c r="F264" s="246"/>
      <c r="G264" s="246"/>
      <c r="H264" s="246"/>
      <c r="I264" s="246"/>
      <c r="J264" s="263"/>
      <c r="K264" s="246"/>
      <c r="L264" s="255"/>
      <c r="M264" s="255"/>
      <c r="N264" s="255"/>
      <c r="O264" s="255"/>
      <c r="P264" s="255"/>
      <c r="Q264" s="255"/>
      <c r="R264" s="241"/>
      <c r="S264" s="241"/>
      <c r="T264" s="241"/>
      <c r="U264" s="241"/>
      <c r="V264" s="241"/>
    </row>
    <row r="265" spans="1:22" ht="9.75" customHeight="1">
      <c r="A265" s="256"/>
      <c r="B265" s="256"/>
      <c r="C265" s="248" t="s">
        <v>625</v>
      </c>
      <c r="D265" s="257"/>
      <c r="F265" s="248"/>
      <c r="G265" s="246"/>
      <c r="H265" s="246"/>
      <c r="I265" s="246"/>
      <c r="J265" s="263"/>
      <c r="K265" s="246"/>
      <c r="L265" s="255"/>
      <c r="M265" s="255"/>
      <c r="N265" s="255"/>
      <c r="O265" s="255"/>
      <c r="P265" s="255"/>
      <c r="Q265" s="255"/>
      <c r="R265" s="241"/>
      <c r="S265" s="241"/>
      <c r="T265" s="241"/>
      <c r="U265" s="241"/>
      <c r="V265" s="241"/>
    </row>
    <row r="266" spans="1:22" ht="9.75" customHeight="1">
      <c r="A266" s="256"/>
      <c r="B266" s="256"/>
      <c r="C266" s="246" t="s">
        <v>396</v>
      </c>
      <c r="D266" s="257"/>
      <c r="F266" s="246"/>
      <c r="G266" s="246"/>
      <c r="H266" s="246"/>
      <c r="I266" s="246"/>
      <c r="J266" s="275"/>
      <c r="K266" s="246"/>
      <c r="L266" s="255"/>
      <c r="M266" s="255"/>
      <c r="N266" s="255"/>
      <c r="O266" s="255"/>
      <c r="P266" s="255"/>
      <c r="Q266" s="255"/>
      <c r="R266" s="241"/>
      <c r="S266" s="241"/>
      <c r="T266" s="241"/>
      <c r="U266" s="241"/>
      <c r="V266" s="241"/>
    </row>
    <row r="267" spans="1:22" ht="9.75" customHeight="1">
      <c r="A267" s="256"/>
      <c r="B267" s="256"/>
      <c r="C267" s="248" t="s">
        <v>626</v>
      </c>
      <c r="D267" s="257"/>
      <c r="F267" s="248"/>
      <c r="G267" s="246"/>
      <c r="H267" s="246"/>
      <c r="I267" s="246"/>
      <c r="J267" s="275"/>
      <c r="K267" s="246"/>
      <c r="L267" s="255"/>
      <c r="M267" s="255"/>
      <c r="N267" s="255"/>
      <c r="O267" s="255"/>
      <c r="P267" s="255"/>
      <c r="Q267" s="255"/>
      <c r="R267" s="241"/>
      <c r="S267" s="241"/>
      <c r="T267" s="241"/>
      <c r="U267" s="241"/>
      <c r="V267" s="241"/>
    </row>
    <row r="268" spans="1:22" ht="9.75" customHeight="1">
      <c r="A268" s="277"/>
      <c r="B268" s="277"/>
      <c r="C268" s="278"/>
      <c r="D268" s="279"/>
      <c r="E268" s="279"/>
      <c r="F268" s="279"/>
      <c r="G268" s="279"/>
      <c r="H268" s="279"/>
      <c r="I268" s="279"/>
      <c r="J268" s="280"/>
      <c r="K268" s="246"/>
      <c r="L268" s="255"/>
      <c r="M268" s="255"/>
      <c r="N268" s="255"/>
      <c r="O268" s="255"/>
      <c r="P268" s="255"/>
      <c r="Q268" s="255"/>
      <c r="R268" s="241"/>
      <c r="S268" s="241"/>
      <c r="T268" s="241"/>
      <c r="U268" s="241"/>
      <c r="V268" s="241"/>
    </row>
    <row r="269" spans="1:22" ht="9.75" customHeight="1">
      <c r="A269" s="281"/>
      <c r="B269" s="281" t="s">
        <v>397</v>
      </c>
      <c r="C269" s="281"/>
      <c r="D269" s="281"/>
      <c r="E269" s="281"/>
      <c r="F269" s="281"/>
      <c r="G269" s="281"/>
      <c r="H269" s="281"/>
      <c r="I269" s="281"/>
      <c r="J269" s="281"/>
      <c r="K269" s="246"/>
      <c r="L269" s="255"/>
      <c r="M269" s="255"/>
      <c r="N269" s="255"/>
      <c r="O269" s="255"/>
      <c r="P269" s="255"/>
      <c r="Q269" s="255"/>
      <c r="R269" s="241"/>
      <c r="S269" s="241"/>
      <c r="T269" s="241"/>
      <c r="U269" s="241"/>
      <c r="V269" s="241"/>
    </row>
    <row r="270" spans="1:22" ht="9" customHeight="1">
      <c r="A270" s="240" t="s">
        <v>398</v>
      </c>
      <c r="C270" s="306"/>
      <c r="D270" s="306"/>
      <c r="G270" s="745" t="s">
        <v>122</v>
      </c>
      <c r="H270" s="746"/>
      <c r="I270" s="746"/>
      <c r="J270" s="243"/>
      <c r="K270" s="243"/>
      <c r="L270" s="244"/>
      <c r="M270" s="244"/>
      <c r="N270" s="244"/>
      <c r="O270" s="244"/>
      <c r="R270" s="241"/>
      <c r="S270" s="241"/>
      <c r="T270" s="241"/>
      <c r="U270" s="241"/>
      <c r="V270" s="241"/>
    </row>
    <row r="271" spans="1:22" ht="9" customHeight="1">
      <c r="C271" s="306"/>
      <c r="D271" s="306"/>
      <c r="G271" s="746"/>
      <c r="H271" s="746"/>
      <c r="I271" s="746"/>
      <c r="J271" s="242"/>
      <c r="K271" s="243"/>
      <c r="L271" s="244"/>
      <c r="M271" s="244"/>
      <c r="N271" s="244"/>
      <c r="O271" s="244"/>
      <c r="R271" s="241"/>
      <c r="S271" s="241"/>
      <c r="T271" s="241"/>
      <c r="U271" s="241"/>
      <c r="V271" s="241"/>
    </row>
    <row r="272" spans="1:22" ht="9.75" customHeight="1">
      <c r="A272" s="240" t="s">
        <v>384</v>
      </c>
      <c r="B272" s="246"/>
      <c r="C272" s="257"/>
      <c r="D272" s="257"/>
      <c r="E272" s="246"/>
      <c r="F272" s="246"/>
      <c r="G272" s="246"/>
      <c r="H272" s="246"/>
      <c r="I272" s="246"/>
      <c r="J272" s="247" t="s">
        <v>234</v>
      </c>
      <c r="K272" s="246"/>
      <c r="L272" s="255"/>
      <c r="M272" s="255"/>
      <c r="N272" s="255"/>
      <c r="O272" s="255"/>
      <c r="P272" s="255"/>
      <c r="Q272" s="323"/>
      <c r="R272" s="241"/>
      <c r="S272" s="241"/>
      <c r="T272" s="241"/>
      <c r="U272" s="241"/>
      <c r="V272" s="241"/>
    </row>
    <row r="273" spans="1:22" ht="9.75" customHeight="1">
      <c r="A273" s="251" t="s">
        <v>129</v>
      </c>
      <c r="B273" s="444"/>
      <c r="C273" s="444"/>
      <c r="D273" s="445"/>
      <c r="E273" s="445"/>
      <c r="F273" s="445"/>
      <c r="G273" s="445"/>
      <c r="H273" s="445"/>
      <c r="I273" s="445"/>
      <c r="J273" s="446"/>
      <c r="K273" s="246"/>
      <c r="L273" s="255"/>
      <c r="M273" s="255"/>
      <c r="N273" s="255"/>
      <c r="O273" s="255"/>
      <c r="P273" s="255"/>
      <c r="Q273" s="255"/>
      <c r="R273" s="241"/>
      <c r="S273" s="241"/>
      <c r="T273" s="241"/>
      <c r="U273" s="241"/>
      <c r="V273" s="241"/>
    </row>
    <row r="274" spans="1:22" ht="9.75" customHeight="1">
      <c r="A274" s="253" t="s">
        <v>399</v>
      </c>
      <c r="B274" s="324"/>
      <c r="C274" s="324"/>
      <c r="D274" s="325"/>
      <c r="E274" s="326"/>
      <c r="F274" s="326"/>
      <c r="G274" s="326"/>
      <c r="H274" s="326"/>
      <c r="I274" s="326"/>
      <c r="J274" s="327"/>
      <c r="K274" s="246"/>
      <c r="L274" s="255"/>
      <c r="M274" s="255"/>
      <c r="N274" s="255"/>
      <c r="O274" s="255"/>
      <c r="P274" s="255"/>
      <c r="Q274" s="255"/>
      <c r="R274" s="241"/>
      <c r="S274" s="241"/>
      <c r="T274" s="241"/>
      <c r="U274" s="241"/>
      <c r="V274" s="241"/>
    </row>
    <row r="275" spans="1:22" ht="9.75" customHeight="1">
      <c r="A275" s="256"/>
      <c r="B275" s="259"/>
      <c r="C275" s="773"/>
      <c r="D275" s="747"/>
      <c r="E275" s="774" t="s">
        <v>400</v>
      </c>
      <c r="F275" s="774"/>
      <c r="G275" s="774"/>
      <c r="H275" s="775"/>
      <c r="I275" s="776" t="s">
        <v>401</v>
      </c>
      <c r="J275" s="263"/>
      <c r="K275" s="246"/>
      <c r="L275" s="255"/>
      <c r="M275" s="255"/>
      <c r="N275" s="255"/>
      <c r="O275" s="255"/>
      <c r="P275" s="255"/>
      <c r="Q275" s="255"/>
      <c r="R275" s="241"/>
      <c r="S275" s="241"/>
      <c r="T275" s="241"/>
      <c r="U275" s="241"/>
      <c r="V275" s="241"/>
    </row>
    <row r="276" spans="1:22" ht="9.75" customHeight="1">
      <c r="A276" s="256"/>
      <c r="B276" s="259"/>
      <c r="C276" s="773"/>
      <c r="D276" s="747"/>
      <c r="E276" s="774"/>
      <c r="F276" s="774"/>
      <c r="G276" s="774"/>
      <c r="H276" s="775"/>
      <c r="I276" s="776"/>
      <c r="J276" s="263"/>
      <c r="K276" s="246"/>
      <c r="L276" s="255"/>
      <c r="M276" s="255"/>
      <c r="N276" s="255"/>
      <c r="O276" s="255"/>
      <c r="P276" s="255"/>
      <c r="Q276" s="255"/>
      <c r="R276" s="241"/>
      <c r="S276" s="241"/>
      <c r="T276" s="241"/>
      <c r="U276" s="241"/>
      <c r="V276" s="241"/>
    </row>
    <row r="277" spans="1:22" ht="9.75" customHeight="1">
      <c r="A277" s="256"/>
      <c r="B277" s="259"/>
      <c r="C277" s="777" t="s">
        <v>94</v>
      </c>
      <c r="D277" s="778"/>
      <c r="E277" s="779" t="s">
        <v>402</v>
      </c>
      <c r="F277" s="779"/>
      <c r="G277" s="779"/>
      <c r="H277" s="780"/>
      <c r="I277" s="781" t="s">
        <v>403</v>
      </c>
      <c r="J277" s="263"/>
      <c r="K277" s="246"/>
      <c r="L277" s="785">
        <v>-20</v>
      </c>
      <c r="M277" s="785">
        <f>IF(C277="・",0,L277)</f>
        <v>0</v>
      </c>
      <c r="N277" s="255"/>
      <c r="O277" s="255"/>
      <c r="P277" s="255"/>
      <c r="Q277" s="255"/>
      <c r="R277" s="241"/>
      <c r="S277" s="241"/>
      <c r="T277" s="241"/>
      <c r="U277" s="241"/>
      <c r="V277" s="241"/>
    </row>
    <row r="278" spans="1:22" ht="9.75" customHeight="1">
      <c r="A278" s="256"/>
      <c r="B278" s="259"/>
      <c r="C278" s="777"/>
      <c r="D278" s="778"/>
      <c r="E278" s="779"/>
      <c r="F278" s="779"/>
      <c r="G278" s="779"/>
      <c r="H278" s="780"/>
      <c r="I278" s="782"/>
      <c r="J278" s="265"/>
      <c r="K278" s="246"/>
      <c r="L278" s="786"/>
      <c r="M278" s="786"/>
      <c r="N278" s="255"/>
      <c r="O278" s="255"/>
      <c r="P278" s="255"/>
      <c r="Q278" s="255"/>
      <c r="R278" s="241"/>
      <c r="S278" s="241"/>
      <c r="T278" s="241"/>
      <c r="U278" s="241"/>
      <c r="V278" s="241"/>
    </row>
    <row r="279" spans="1:22" ht="9.75" customHeight="1">
      <c r="A279" s="256"/>
      <c r="B279" s="259"/>
      <c r="C279" s="777" t="s">
        <v>94</v>
      </c>
      <c r="D279" s="778"/>
      <c r="E279" s="779" t="s">
        <v>404</v>
      </c>
      <c r="F279" s="779"/>
      <c r="G279" s="779"/>
      <c r="H279" s="780"/>
      <c r="I279" s="781" t="s">
        <v>405</v>
      </c>
      <c r="J279" s="265"/>
      <c r="K279" s="246"/>
      <c r="L279" s="785">
        <v>-15</v>
      </c>
      <c r="M279" s="785">
        <f t="shared" ref="M279" si="3">IF(C279="・",0,L279)</f>
        <v>0</v>
      </c>
      <c r="N279" s="255"/>
      <c r="O279" s="255"/>
      <c r="P279" s="255"/>
      <c r="Q279" s="255"/>
      <c r="R279" s="241"/>
      <c r="S279" s="241"/>
      <c r="T279" s="241"/>
      <c r="U279" s="241"/>
      <c r="V279" s="241"/>
    </row>
    <row r="280" spans="1:22" ht="9.75" customHeight="1">
      <c r="A280" s="256"/>
      <c r="B280" s="259"/>
      <c r="C280" s="777"/>
      <c r="D280" s="778"/>
      <c r="E280" s="779"/>
      <c r="F280" s="779"/>
      <c r="G280" s="779"/>
      <c r="H280" s="780"/>
      <c r="I280" s="782"/>
      <c r="J280" s="265"/>
      <c r="K280" s="246"/>
      <c r="L280" s="786"/>
      <c r="M280" s="786"/>
      <c r="N280" s="255"/>
      <c r="O280" s="255"/>
      <c r="P280" s="255"/>
      <c r="Q280" s="255"/>
      <c r="R280" s="241"/>
      <c r="S280" s="241"/>
      <c r="T280" s="241"/>
      <c r="U280" s="241"/>
      <c r="V280" s="241"/>
    </row>
    <row r="281" spans="1:22" ht="9.75" customHeight="1">
      <c r="A281" s="256"/>
      <c r="B281" s="259"/>
      <c r="C281" s="777" t="s">
        <v>94</v>
      </c>
      <c r="D281" s="778"/>
      <c r="E281" s="779" t="s">
        <v>406</v>
      </c>
      <c r="F281" s="779"/>
      <c r="G281" s="779"/>
      <c r="H281" s="780"/>
      <c r="I281" s="781" t="s">
        <v>407</v>
      </c>
      <c r="J281" s="263"/>
      <c r="K281" s="246"/>
      <c r="L281" s="785">
        <v>-13</v>
      </c>
      <c r="M281" s="785">
        <f t="shared" ref="M281" si="4">IF(C281="・",0,L281)</f>
        <v>0</v>
      </c>
      <c r="N281" s="255"/>
      <c r="O281" s="255"/>
      <c r="P281" s="255"/>
      <c r="Q281" s="255"/>
      <c r="R281" s="241"/>
      <c r="S281" s="241"/>
      <c r="T281" s="241"/>
      <c r="U281" s="241"/>
      <c r="V281" s="241"/>
    </row>
    <row r="282" spans="1:22" ht="9.75" customHeight="1">
      <c r="A282" s="256"/>
      <c r="B282" s="259"/>
      <c r="C282" s="777"/>
      <c r="D282" s="778"/>
      <c r="E282" s="779"/>
      <c r="F282" s="779"/>
      <c r="G282" s="779"/>
      <c r="H282" s="780"/>
      <c r="I282" s="782"/>
      <c r="J282" s="265"/>
      <c r="K282" s="246"/>
      <c r="L282" s="786"/>
      <c r="M282" s="786"/>
      <c r="N282" s="255"/>
      <c r="O282" s="255"/>
      <c r="P282" s="255"/>
      <c r="Q282" s="255"/>
      <c r="R282" s="241"/>
      <c r="S282" s="241"/>
      <c r="T282" s="241"/>
      <c r="U282" s="241"/>
      <c r="V282" s="241"/>
    </row>
    <row r="283" spans="1:22" ht="9.75" customHeight="1">
      <c r="A283" s="256"/>
      <c r="B283" s="259"/>
      <c r="C283" s="777" t="s">
        <v>94</v>
      </c>
      <c r="D283" s="778"/>
      <c r="E283" s="779" t="s">
        <v>408</v>
      </c>
      <c r="F283" s="779"/>
      <c r="G283" s="779"/>
      <c r="H283" s="780"/>
      <c r="I283" s="781" t="s">
        <v>409</v>
      </c>
      <c r="J283" s="265"/>
      <c r="K283" s="246"/>
      <c r="L283" s="785">
        <v>-10</v>
      </c>
      <c r="M283" s="785">
        <f t="shared" ref="M283" si="5">IF(C283="・",0,L283)</f>
        <v>0</v>
      </c>
      <c r="N283" s="255"/>
      <c r="O283" s="255"/>
      <c r="P283" s="255"/>
      <c r="Q283" s="255"/>
      <c r="R283" s="241"/>
      <c r="S283" s="241"/>
      <c r="T283" s="241"/>
      <c r="U283" s="241"/>
      <c r="V283" s="241"/>
    </row>
    <row r="284" spans="1:22" ht="9.75" customHeight="1">
      <c r="A284" s="256"/>
      <c r="B284" s="259"/>
      <c r="C284" s="777"/>
      <c r="D284" s="778"/>
      <c r="E284" s="779"/>
      <c r="F284" s="779"/>
      <c r="G284" s="779"/>
      <c r="H284" s="780"/>
      <c r="I284" s="782"/>
      <c r="J284" s="265"/>
      <c r="K284" s="246"/>
      <c r="L284" s="786"/>
      <c r="M284" s="786"/>
      <c r="N284" s="255"/>
      <c r="O284" s="255"/>
      <c r="P284" s="255"/>
      <c r="Q284" s="255"/>
      <c r="R284" s="241"/>
      <c r="S284" s="241"/>
      <c r="T284" s="241"/>
      <c r="U284" s="241"/>
      <c r="V284" s="241"/>
    </row>
    <row r="285" spans="1:22" ht="9.75" customHeight="1">
      <c r="A285" s="256"/>
      <c r="B285" s="259"/>
      <c r="C285" s="777" t="s">
        <v>94</v>
      </c>
      <c r="D285" s="778"/>
      <c r="E285" s="779" t="s">
        <v>410</v>
      </c>
      <c r="F285" s="779"/>
      <c r="G285" s="779"/>
      <c r="H285" s="780"/>
      <c r="I285" s="781" t="s">
        <v>411</v>
      </c>
      <c r="J285" s="263"/>
      <c r="K285" s="246"/>
      <c r="L285" s="785">
        <v>-8</v>
      </c>
      <c r="M285" s="785">
        <f t="shared" ref="M285" si="6">IF(C285="・",0,L285)</f>
        <v>0</v>
      </c>
      <c r="N285" s="255"/>
      <c r="O285" s="255"/>
      <c r="P285" s="255"/>
      <c r="Q285" s="255"/>
      <c r="R285" s="241"/>
      <c r="S285" s="241"/>
      <c r="T285" s="241"/>
      <c r="U285" s="241"/>
      <c r="V285" s="241"/>
    </row>
    <row r="286" spans="1:22" ht="9.75" customHeight="1">
      <c r="A286" s="256"/>
      <c r="B286" s="259"/>
      <c r="C286" s="777"/>
      <c r="D286" s="778"/>
      <c r="E286" s="779"/>
      <c r="F286" s="779"/>
      <c r="G286" s="779"/>
      <c r="H286" s="780"/>
      <c r="I286" s="782"/>
      <c r="J286" s="263"/>
      <c r="K286" s="246"/>
      <c r="L286" s="786"/>
      <c r="M286" s="786"/>
      <c r="N286" s="255"/>
      <c r="O286" s="255"/>
      <c r="P286" s="255"/>
      <c r="Q286" s="255"/>
      <c r="R286" s="241"/>
      <c r="S286" s="241"/>
      <c r="T286" s="241"/>
      <c r="U286" s="241"/>
      <c r="V286" s="241"/>
    </row>
    <row r="287" spans="1:22" ht="9.75" customHeight="1">
      <c r="A287" s="256"/>
      <c r="B287" s="259"/>
      <c r="C287" s="777" t="s">
        <v>94</v>
      </c>
      <c r="D287" s="778"/>
      <c r="E287" s="779" t="s">
        <v>412</v>
      </c>
      <c r="F287" s="779"/>
      <c r="G287" s="779"/>
      <c r="H287" s="780"/>
      <c r="I287" s="781" t="s">
        <v>413</v>
      </c>
      <c r="J287" s="263"/>
      <c r="K287" s="246"/>
      <c r="L287" s="785">
        <v>-5</v>
      </c>
      <c r="M287" s="785">
        <f t="shared" ref="M287" si="7">IF(C287="・",0,L287)</f>
        <v>0</v>
      </c>
      <c r="N287" s="255"/>
      <c r="O287" s="255"/>
      <c r="P287" s="255"/>
      <c r="Q287" s="255"/>
      <c r="R287" s="241"/>
      <c r="S287" s="241"/>
      <c r="T287" s="241"/>
      <c r="U287" s="241"/>
      <c r="V287" s="241"/>
    </row>
    <row r="288" spans="1:22" ht="9.75" customHeight="1">
      <c r="A288" s="256"/>
      <c r="B288" s="259"/>
      <c r="C288" s="777"/>
      <c r="D288" s="778"/>
      <c r="E288" s="779"/>
      <c r="F288" s="779"/>
      <c r="G288" s="779"/>
      <c r="H288" s="780"/>
      <c r="I288" s="782"/>
      <c r="J288" s="263"/>
      <c r="K288" s="246"/>
      <c r="L288" s="786"/>
      <c r="M288" s="786"/>
      <c r="N288" s="255"/>
      <c r="O288" s="255"/>
      <c r="P288" s="255"/>
      <c r="Q288" s="255"/>
      <c r="R288" s="241"/>
      <c r="S288" s="241"/>
      <c r="T288" s="241"/>
      <c r="U288" s="241"/>
      <c r="V288" s="241"/>
    </row>
    <row r="289" spans="1:22" ht="9.75" customHeight="1">
      <c r="A289" s="256"/>
      <c r="B289" s="256"/>
      <c r="C289" s="777" t="s">
        <v>94</v>
      </c>
      <c r="D289" s="778"/>
      <c r="E289" s="787" t="s">
        <v>414</v>
      </c>
      <c r="F289" s="787"/>
      <c r="G289" s="787"/>
      <c r="H289" s="788"/>
      <c r="I289" s="781" t="s">
        <v>415</v>
      </c>
      <c r="J289" s="263"/>
      <c r="K289" s="246"/>
      <c r="L289" s="785">
        <v>-3</v>
      </c>
      <c r="M289" s="785">
        <f t="shared" ref="M289" si="8">IF(C289="・",0,L289)</f>
        <v>0</v>
      </c>
      <c r="N289" s="255"/>
      <c r="O289" s="255"/>
      <c r="P289" s="255"/>
      <c r="Q289" s="255"/>
      <c r="R289" s="241"/>
      <c r="S289" s="241"/>
      <c r="T289" s="241"/>
      <c r="U289" s="241"/>
      <c r="V289" s="241"/>
    </row>
    <row r="290" spans="1:22" ht="9.75" customHeight="1">
      <c r="A290" s="256"/>
      <c r="B290" s="256"/>
      <c r="C290" s="777"/>
      <c r="D290" s="778"/>
      <c r="E290" s="787"/>
      <c r="F290" s="787"/>
      <c r="G290" s="787"/>
      <c r="H290" s="788"/>
      <c r="I290" s="782"/>
      <c r="J290" s="263"/>
      <c r="K290" s="246"/>
      <c r="L290" s="786"/>
      <c r="M290" s="786"/>
      <c r="N290" s="255"/>
      <c r="O290" s="255"/>
      <c r="P290" s="255"/>
      <c r="Q290" s="255"/>
      <c r="R290" s="241"/>
      <c r="S290" s="241"/>
      <c r="T290" s="241"/>
      <c r="U290" s="241"/>
      <c r="V290" s="241"/>
    </row>
    <row r="291" spans="1:22" ht="9.75" customHeight="1">
      <c r="A291" s="256"/>
      <c r="B291" s="256"/>
      <c r="C291" s="777" t="s">
        <v>94</v>
      </c>
      <c r="D291" s="778"/>
      <c r="E291" s="787" t="s">
        <v>637</v>
      </c>
      <c r="F291" s="787"/>
      <c r="G291" s="787"/>
      <c r="H291" s="788"/>
      <c r="I291" s="789" t="s">
        <v>636</v>
      </c>
      <c r="J291" s="263"/>
      <c r="K291" s="246"/>
      <c r="L291" s="785">
        <v>-1</v>
      </c>
      <c r="M291" s="785">
        <f t="shared" ref="M291" si="9">IF(C291="・",0,L291)</f>
        <v>0</v>
      </c>
      <c r="N291" s="255"/>
      <c r="O291" s="255"/>
      <c r="P291" s="255"/>
      <c r="Q291" s="255"/>
      <c r="R291" s="241"/>
      <c r="S291" s="241"/>
      <c r="T291" s="241"/>
      <c r="U291" s="241"/>
      <c r="V291" s="241"/>
    </row>
    <row r="292" spans="1:22" ht="9.75" customHeight="1">
      <c r="A292" s="256"/>
      <c r="B292" s="256"/>
      <c r="C292" s="777"/>
      <c r="D292" s="778"/>
      <c r="E292" s="787"/>
      <c r="F292" s="787"/>
      <c r="G292" s="787"/>
      <c r="H292" s="788"/>
      <c r="I292" s="790"/>
      <c r="J292" s="263"/>
      <c r="K292" s="246"/>
      <c r="L292" s="786"/>
      <c r="M292" s="786"/>
      <c r="N292" s="255"/>
      <c r="O292" s="255"/>
      <c r="P292" s="255"/>
      <c r="Q292" s="255"/>
      <c r="R292" s="241"/>
      <c r="S292" s="241"/>
      <c r="T292" s="241"/>
      <c r="U292" s="241"/>
      <c r="V292" s="241"/>
    </row>
    <row r="293" spans="1:22" ht="9.75" customHeight="1">
      <c r="A293" s="256"/>
      <c r="B293" s="256"/>
      <c r="C293" s="257"/>
      <c r="D293" s="257"/>
      <c r="E293" s="286"/>
      <c r="F293" s="260"/>
      <c r="G293" s="260"/>
      <c r="H293" s="260"/>
      <c r="I293" s="262"/>
      <c r="J293" s="263"/>
      <c r="K293" s="246"/>
      <c r="L293" s="255"/>
      <c r="M293" s="255">
        <f>SUM(M277:M292)</f>
        <v>0</v>
      </c>
      <c r="N293" s="255"/>
      <c r="O293" s="255"/>
      <c r="P293" s="255"/>
      <c r="Q293" s="255"/>
      <c r="R293" s="241"/>
      <c r="S293" s="241"/>
      <c r="T293" s="241"/>
      <c r="U293" s="241"/>
      <c r="V293" s="241"/>
    </row>
    <row r="294" spans="1:22" ht="9.75" customHeight="1">
      <c r="A294" s="256"/>
      <c r="B294" s="256"/>
      <c r="C294" s="257" t="s">
        <v>416</v>
      </c>
      <c r="D294" s="257"/>
      <c r="E294" s="260"/>
      <c r="F294" s="260"/>
      <c r="G294" s="260"/>
      <c r="H294" s="260"/>
      <c r="I294" s="306"/>
      <c r="J294" s="465"/>
      <c r="K294" s="246"/>
      <c r="L294" s="255"/>
      <c r="M294" s="255"/>
      <c r="N294" s="255"/>
      <c r="O294" s="255"/>
      <c r="P294" s="255"/>
      <c r="Q294" s="255"/>
      <c r="R294" s="241"/>
      <c r="S294" s="241"/>
      <c r="T294" s="241"/>
      <c r="U294" s="241"/>
      <c r="V294" s="241"/>
    </row>
    <row r="295" spans="1:22" ht="9.75" customHeight="1">
      <c r="A295" s="256"/>
      <c r="B295" s="256"/>
      <c r="C295" s="260" t="s">
        <v>417</v>
      </c>
      <c r="D295" s="260"/>
      <c r="E295" s="260"/>
      <c r="F295" s="260"/>
      <c r="G295" s="260"/>
      <c r="H295" s="260"/>
      <c r="I295" s="306"/>
      <c r="J295" s="465"/>
      <c r="K295" s="246"/>
      <c r="L295" s="255"/>
      <c r="M295" s="255"/>
      <c r="N295" s="255"/>
      <c r="O295" s="255"/>
      <c r="P295" s="255"/>
      <c r="Q295" s="255"/>
      <c r="R295" s="241"/>
      <c r="S295" s="241"/>
      <c r="T295" s="241"/>
      <c r="U295" s="241"/>
      <c r="V295" s="241"/>
    </row>
    <row r="296" spans="1:22" ht="9.75" customHeight="1">
      <c r="A296" s="256"/>
      <c r="B296" s="256"/>
      <c r="C296" s="260"/>
      <c r="D296" s="260"/>
      <c r="E296" s="272"/>
      <c r="F296" s="272"/>
      <c r="G296" s="272"/>
      <c r="H296" s="272"/>
      <c r="I296" s="306"/>
      <c r="J296" s="465"/>
      <c r="K296" s="246"/>
      <c r="L296" s="255"/>
      <c r="M296" s="255"/>
      <c r="N296" s="255"/>
      <c r="O296" s="255"/>
      <c r="P296" s="255"/>
      <c r="Q296" s="255"/>
      <c r="R296" s="241"/>
      <c r="S296" s="241"/>
      <c r="T296" s="241"/>
      <c r="U296" s="241"/>
      <c r="V296" s="241"/>
    </row>
    <row r="297" spans="1:22" ht="9.75" customHeight="1">
      <c r="A297" s="256"/>
      <c r="B297" s="256"/>
      <c r="C297" s="260" t="s">
        <v>418</v>
      </c>
      <c r="D297" s="260"/>
      <c r="E297" s="274"/>
      <c r="F297" s="257"/>
      <c r="G297" s="257"/>
      <c r="H297" s="257"/>
      <c r="I297" s="306"/>
      <c r="J297" s="465"/>
      <c r="K297" s="246"/>
      <c r="L297" s="255"/>
      <c r="M297" s="255"/>
      <c r="N297" s="255"/>
      <c r="O297" s="255"/>
      <c r="P297" s="255"/>
      <c r="Q297" s="255"/>
      <c r="R297" s="241"/>
      <c r="S297" s="241"/>
      <c r="T297" s="241"/>
      <c r="U297" s="241"/>
      <c r="V297" s="241"/>
    </row>
    <row r="298" spans="1:22" ht="9.75" customHeight="1">
      <c r="A298" s="256"/>
      <c r="B298" s="256"/>
      <c r="C298" s="257" t="s">
        <v>763</v>
      </c>
      <c r="D298" s="257"/>
      <c r="E298" s="257"/>
      <c r="F298" s="257"/>
      <c r="G298" s="257"/>
      <c r="H298" s="257"/>
      <c r="I298" s="306"/>
      <c r="J298" s="465"/>
      <c r="K298" s="246"/>
      <c r="L298" s="255"/>
      <c r="M298" s="255"/>
      <c r="N298" s="255"/>
      <c r="O298" s="255"/>
      <c r="P298" s="255"/>
      <c r="Q298" s="255"/>
      <c r="R298" s="241"/>
      <c r="S298" s="241"/>
      <c r="T298" s="241"/>
      <c r="U298" s="241"/>
      <c r="V298" s="241"/>
    </row>
    <row r="299" spans="1:22" ht="9.75" customHeight="1">
      <c r="A299" s="256"/>
      <c r="B299" s="256"/>
      <c r="C299" s="260" t="s">
        <v>764</v>
      </c>
      <c r="D299" s="260"/>
      <c r="E299" s="257"/>
      <c r="F299" s="257"/>
      <c r="G299" s="257"/>
      <c r="H299" s="257"/>
      <c r="I299" s="306"/>
      <c r="J299" s="465"/>
      <c r="K299" s="246"/>
      <c r="L299" s="255"/>
      <c r="M299" s="255"/>
      <c r="N299" s="255"/>
      <c r="O299" s="255"/>
      <c r="P299" s="255"/>
      <c r="Q299" s="255"/>
      <c r="R299" s="241"/>
      <c r="S299" s="241"/>
      <c r="T299" s="241"/>
      <c r="U299" s="241"/>
      <c r="V299" s="241"/>
    </row>
    <row r="300" spans="1:22" ht="9.75" customHeight="1">
      <c r="A300" s="256"/>
      <c r="B300" s="256"/>
      <c r="C300" s="260" t="s">
        <v>765</v>
      </c>
      <c r="D300" s="260"/>
      <c r="E300" s="257"/>
      <c r="F300" s="257"/>
      <c r="G300" s="257"/>
      <c r="H300" s="260"/>
      <c r="I300" s="306"/>
      <c r="J300" s="465"/>
      <c r="K300" s="246"/>
      <c r="L300" s="255"/>
      <c r="M300" s="255"/>
      <c r="N300" s="255"/>
      <c r="O300" s="255"/>
      <c r="P300" s="255"/>
      <c r="Q300" s="255"/>
      <c r="R300" s="241"/>
      <c r="S300" s="241"/>
      <c r="T300" s="241"/>
      <c r="U300" s="241"/>
      <c r="V300" s="241"/>
    </row>
    <row r="301" spans="1:22" ht="9.75" customHeight="1">
      <c r="A301" s="256"/>
      <c r="B301" s="256"/>
      <c r="C301" s="257" t="s">
        <v>766</v>
      </c>
      <c r="D301" s="257"/>
      <c r="E301" s="257"/>
      <c r="F301" s="257"/>
      <c r="G301" s="257"/>
      <c r="H301" s="262"/>
      <c r="I301" s="306"/>
      <c r="J301" s="465"/>
      <c r="K301" s="246"/>
      <c r="L301" s="255"/>
      <c r="M301" s="255"/>
      <c r="N301" s="255"/>
      <c r="O301" s="255"/>
      <c r="P301" s="255"/>
      <c r="Q301" s="255"/>
      <c r="R301" s="241"/>
      <c r="S301" s="241"/>
      <c r="T301" s="241"/>
      <c r="U301" s="241"/>
      <c r="V301" s="241"/>
    </row>
    <row r="302" spans="1:22" ht="9.75" customHeight="1">
      <c r="A302" s="256"/>
      <c r="B302" s="256"/>
      <c r="C302" s="257" t="s">
        <v>767</v>
      </c>
      <c r="D302" s="257"/>
      <c r="E302" s="257"/>
      <c r="F302" s="257"/>
      <c r="G302" s="257"/>
      <c r="H302" s="262"/>
      <c r="I302" s="306"/>
      <c r="J302" s="465"/>
      <c r="K302" s="246"/>
      <c r="L302" s="255"/>
      <c r="M302" s="255"/>
      <c r="N302" s="255"/>
      <c r="O302" s="255"/>
      <c r="P302" s="255"/>
      <c r="Q302" s="255"/>
      <c r="R302" s="241"/>
      <c r="S302" s="241"/>
      <c r="T302" s="241"/>
      <c r="U302" s="241"/>
      <c r="V302" s="241"/>
    </row>
    <row r="303" spans="1:22" ht="9.75" customHeight="1">
      <c r="A303" s="256"/>
      <c r="B303" s="256"/>
      <c r="C303" s="266" t="s">
        <v>768</v>
      </c>
      <c r="D303" s="266"/>
      <c r="E303" s="257"/>
      <c r="F303" s="257"/>
      <c r="G303" s="257"/>
      <c r="H303" s="262"/>
      <c r="I303" s="306"/>
      <c r="J303" s="465"/>
      <c r="K303" s="246"/>
      <c r="L303" s="255"/>
      <c r="M303" s="255"/>
      <c r="N303" s="255"/>
      <c r="O303" s="255"/>
      <c r="P303" s="255"/>
      <c r="Q303" s="255"/>
      <c r="R303" s="241"/>
      <c r="S303" s="241"/>
      <c r="T303" s="241"/>
      <c r="U303" s="241"/>
      <c r="V303" s="241"/>
    </row>
    <row r="304" spans="1:22" ht="9.75" customHeight="1">
      <c r="A304" s="256"/>
      <c r="B304" s="256"/>
      <c r="C304" s="260" t="s">
        <v>769</v>
      </c>
      <c r="D304" s="260"/>
      <c r="E304" s="257"/>
      <c r="F304" s="257"/>
      <c r="G304" s="257"/>
      <c r="H304" s="262"/>
      <c r="I304" s="306"/>
      <c r="J304" s="465"/>
      <c r="K304" s="246"/>
      <c r="L304" s="255"/>
      <c r="M304" s="255"/>
      <c r="N304" s="255"/>
      <c r="O304" s="255"/>
      <c r="P304" s="255"/>
      <c r="Q304" s="255"/>
      <c r="R304" s="241"/>
      <c r="S304" s="241"/>
      <c r="T304" s="241"/>
      <c r="U304" s="241"/>
      <c r="V304" s="241"/>
    </row>
    <row r="305" spans="1:22" ht="9.75" customHeight="1">
      <c r="A305" s="256"/>
      <c r="B305" s="256"/>
      <c r="C305" s="260" t="s">
        <v>770</v>
      </c>
      <c r="D305" s="260"/>
      <c r="E305" s="257"/>
      <c r="F305" s="257"/>
      <c r="G305" s="257"/>
      <c r="H305" s="260"/>
      <c r="I305" s="306"/>
      <c r="J305" s="465"/>
      <c r="K305" s="246"/>
      <c r="L305" s="255"/>
      <c r="M305" s="255"/>
      <c r="N305" s="255"/>
      <c r="O305" s="255"/>
      <c r="P305" s="255"/>
      <c r="Q305" s="255"/>
      <c r="R305" s="241"/>
      <c r="S305" s="241"/>
      <c r="T305" s="241"/>
      <c r="U305" s="241"/>
      <c r="V305" s="241"/>
    </row>
    <row r="306" spans="1:22" ht="9.75" customHeight="1">
      <c r="A306" s="256"/>
      <c r="B306" s="256"/>
      <c r="C306" s="260" t="s">
        <v>771</v>
      </c>
      <c r="D306" s="260"/>
      <c r="E306" s="257"/>
      <c r="F306" s="257"/>
      <c r="G306" s="257"/>
      <c r="H306" s="263"/>
      <c r="I306" s="306"/>
      <c r="J306" s="465"/>
      <c r="K306" s="246"/>
      <c r="L306" s="255"/>
      <c r="M306" s="255"/>
      <c r="N306" s="255"/>
      <c r="O306" s="255"/>
      <c r="P306" s="255"/>
      <c r="Q306" s="255"/>
      <c r="R306" s="241"/>
      <c r="S306" s="241"/>
      <c r="T306" s="241"/>
      <c r="U306" s="241"/>
      <c r="V306" s="241"/>
    </row>
    <row r="307" spans="1:22" ht="9.75" customHeight="1">
      <c r="A307" s="256"/>
      <c r="B307" s="256"/>
      <c r="C307" s="783" t="s">
        <v>772</v>
      </c>
      <c r="D307" s="783"/>
      <c r="E307" s="783"/>
      <c r="F307" s="783"/>
      <c r="G307" s="783"/>
      <c r="H307" s="783"/>
      <c r="I307" s="783"/>
      <c r="J307" s="784"/>
      <c r="K307" s="246"/>
      <c r="L307" s="255"/>
      <c r="M307" s="255"/>
      <c r="N307" s="255"/>
      <c r="O307" s="255"/>
      <c r="P307" s="255"/>
      <c r="Q307" s="255"/>
      <c r="R307" s="241"/>
      <c r="S307" s="241"/>
      <c r="T307" s="241"/>
      <c r="U307" s="241"/>
      <c r="V307" s="241"/>
    </row>
    <row r="308" spans="1:22" ht="9.75" customHeight="1">
      <c r="A308" s="256"/>
      <c r="B308" s="256"/>
      <c r="C308" s="260" t="s">
        <v>773</v>
      </c>
      <c r="D308" s="260"/>
      <c r="E308" s="257"/>
      <c r="F308" s="257"/>
      <c r="G308" s="257"/>
      <c r="H308" s="262"/>
      <c r="I308" s="306"/>
      <c r="J308" s="465"/>
      <c r="K308" s="246"/>
      <c r="L308" s="255"/>
      <c r="M308" s="255"/>
      <c r="N308" s="255"/>
      <c r="O308" s="255"/>
      <c r="P308" s="255"/>
      <c r="Q308" s="255"/>
      <c r="R308" s="241"/>
      <c r="S308" s="241"/>
      <c r="T308" s="241"/>
      <c r="U308" s="241"/>
      <c r="V308" s="241"/>
    </row>
    <row r="309" spans="1:22" ht="9.75" customHeight="1">
      <c r="A309" s="256"/>
      <c r="B309" s="256"/>
      <c r="C309" s="260" t="s">
        <v>774</v>
      </c>
      <c r="D309" s="260"/>
      <c r="E309" s="257"/>
      <c r="F309" s="257"/>
      <c r="G309" s="257"/>
      <c r="H309" s="260"/>
      <c r="I309" s="306"/>
      <c r="J309" s="465"/>
      <c r="K309" s="246"/>
      <c r="L309" s="255"/>
      <c r="M309" s="255"/>
      <c r="N309" s="255"/>
      <c r="O309" s="255"/>
      <c r="P309" s="255"/>
      <c r="Q309" s="255"/>
      <c r="R309" s="241"/>
      <c r="S309" s="241"/>
      <c r="T309" s="241"/>
      <c r="U309" s="241"/>
      <c r="V309" s="241"/>
    </row>
    <row r="310" spans="1:22" ht="9.75" customHeight="1">
      <c r="A310" s="256"/>
      <c r="B310" s="256"/>
      <c r="C310" s="266" t="s">
        <v>775</v>
      </c>
      <c r="D310" s="260"/>
      <c r="E310" s="257"/>
      <c r="F310" s="257"/>
      <c r="G310" s="257"/>
      <c r="H310" s="260"/>
      <c r="I310" s="306"/>
      <c r="J310" s="465"/>
      <c r="K310" s="246"/>
      <c r="L310" s="255"/>
      <c r="M310" s="255"/>
      <c r="N310" s="255"/>
      <c r="O310" s="255"/>
      <c r="P310" s="255"/>
      <c r="Q310" s="255"/>
      <c r="R310" s="241"/>
      <c r="S310" s="241"/>
      <c r="T310" s="241"/>
      <c r="U310" s="241"/>
      <c r="V310" s="241"/>
    </row>
    <row r="311" spans="1:22" ht="9.75" customHeight="1">
      <c r="A311" s="256"/>
      <c r="B311" s="256"/>
      <c r="C311" s="266" t="s">
        <v>776</v>
      </c>
      <c r="D311" s="266"/>
      <c r="E311" s="257"/>
      <c r="F311" s="257"/>
      <c r="G311" s="257"/>
      <c r="H311" s="260"/>
      <c r="I311" s="306"/>
      <c r="J311" s="465"/>
      <c r="K311" s="246"/>
      <c r="L311" s="255"/>
      <c r="M311" s="255"/>
      <c r="N311" s="255"/>
      <c r="O311" s="255"/>
      <c r="P311" s="255"/>
      <c r="Q311" s="255"/>
      <c r="R311" s="241"/>
      <c r="S311" s="241"/>
      <c r="T311" s="241"/>
      <c r="U311" s="241"/>
      <c r="V311" s="241"/>
    </row>
    <row r="312" spans="1:22" ht="9.75" customHeight="1">
      <c r="A312" s="256"/>
      <c r="B312" s="256"/>
      <c r="C312" s="266"/>
      <c r="D312" s="266"/>
      <c r="E312" s="257"/>
      <c r="F312" s="257"/>
      <c r="G312" s="257"/>
      <c r="H312" s="260"/>
      <c r="I312" s="306"/>
      <c r="J312" s="465"/>
      <c r="K312" s="246"/>
      <c r="L312" s="255"/>
      <c r="M312" s="255"/>
      <c r="N312" s="255"/>
      <c r="O312" s="255"/>
      <c r="P312" s="255"/>
      <c r="Q312" s="255"/>
      <c r="R312" s="241"/>
      <c r="S312" s="241"/>
      <c r="T312" s="241"/>
      <c r="U312" s="241"/>
      <c r="V312" s="241"/>
    </row>
    <row r="313" spans="1:22" ht="9.75" customHeight="1">
      <c r="A313" s="256"/>
      <c r="B313" s="278"/>
      <c r="C313" s="466"/>
      <c r="D313" s="467"/>
      <c r="E313" s="279"/>
      <c r="F313" s="279"/>
      <c r="G313" s="279"/>
      <c r="H313" s="292"/>
      <c r="I313" s="309"/>
      <c r="J313" s="468"/>
      <c r="K313" s="246"/>
      <c r="L313" s="255"/>
      <c r="M313" s="255"/>
      <c r="N313" s="255"/>
      <c r="O313" s="255"/>
      <c r="P313" s="255"/>
      <c r="Q313" s="255"/>
      <c r="R313" s="241"/>
      <c r="S313" s="241"/>
      <c r="T313" s="241"/>
      <c r="U313" s="241"/>
      <c r="V313" s="241"/>
    </row>
    <row r="314" spans="1:22" ht="9.75" customHeight="1">
      <c r="A314" s="329" t="s">
        <v>419</v>
      </c>
      <c r="B314" s="317"/>
      <c r="C314" s="317"/>
      <c r="D314" s="281"/>
      <c r="E314" s="281"/>
      <c r="F314" s="281"/>
      <c r="G314" s="281"/>
      <c r="H314" s="281"/>
      <c r="I314" s="281"/>
      <c r="J314" s="258"/>
      <c r="K314" s="246"/>
      <c r="L314" s="255"/>
      <c r="M314" s="255"/>
      <c r="N314" s="255"/>
      <c r="O314" s="255"/>
      <c r="P314" s="255"/>
      <c r="Q314" s="255"/>
      <c r="R314" s="241"/>
      <c r="S314" s="241"/>
      <c r="T314" s="241"/>
      <c r="U314" s="241"/>
      <c r="V314" s="241"/>
    </row>
    <row r="315" spans="1:22" ht="9.75" customHeight="1">
      <c r="A315" s="256" t="s">
        <v>420</v>
      </c>
      <c r="B315" s="259"/>
      <c r="C315" s="330" t="s">
        <v>94</v>
      </c>
      <c r="D315" s="240" t="s">
        <v>421</v>
      </c>
      <c r="F315" s="257"/>
      <c r="G315" s="246"/>
      <c r="H315" s="246"/>
      <c r="I315" s="246"/>
      <c r="J315" s="263"/>
      <c r="K315" s="246"/>
      <c r="L315" s="255"/>
      <c r="M315" s="255"/>
      <c r="N315" s="255"/>
      <c r="O315" s="255"/>
      <c r="P315" s="255"/>
      <c r="Q315" s="255"/>
      <c r="R315" s="241"/>
      <c r="S315" s="241"/>
      <c r="T315" s="241"/>
      <c r="U315" s="241"/>
      <c r="V315" s="241"/>
    </row>
    <row r="316" spans="1:22" ht="9.75" customHeight="1">
      <c r="A316" s="256"/>
      <c r="B316" s="259"/>
      <c r="C316" s="321"/>
      <c r="D316" s="257"/>
      <c r="E316" s="257"/>
      <c r="F316" s="257"/>
      <c r="G316" s="246"/>
      <c r="H316" s="246"/>
      <c r="I316" s="246"/>
      <c r="J316" s="322" t="s">
        <v>422</v>
      </c>
      <c r="K316" s="246"/>
      <c r="L316" s="255"/>
      <c r="M316" s="255"/>
      <c r="N316" s="255"/>
      <c r="O316" s="255"/>
      <c r="P316" s="255"/>
      <c r="Q316" s="255"/>
      <c r="R316" s="241"/>
      <c r="S316" s="241"/>
      <c r="T316" s="241"/>
      <c r="U316" s="241"/>
      <c r="V316" s="241"/>
    </row>
    <row r="317" spans="1:22" ht="9.75" customHeight="1">
      <c r="A317" s="256"/>
      <c r="B317" s="259"/>
      <c r="C317" s="259"/>
      <c r="D317" s="331" t="s">
        <v>94</v>
      </c>
      <c r="E317" s="257" t="s">
        <v>423</v>
      </c>
      <c r="F317" s="257"/>
      <c r="G317" s="246"/>
      <c r="H317" s="246"/>
      <c r="I317" s="246"/>
      <c r="J317" s="332"/>
      <c r="K317" s="246"/>
      <c r="L317" s="255"/>
      <c r="M317" s="255"/>
      <c r="N317" s="255"/>
      <c r="O317" s="255"/>
      <c r="P317" s="255"/>
      <c r="Q317" s="255"/>
      <c r="R317" s="241"/>
      <c r="S317" s="241"/>
      <c r="T317" s="241"/>
      <c r="U317" s="241"/>
      <c r="V317" s="241"/>
    </row>
    <row r="318" spans="1:22" ht="9.75" customHeight="1">
      <c r="A318" s="256"/>
      <c r="B318" s="259"/>
      <c r="C318" s="259"/>
      <c r="D318" s="257"/>
      <c r="E318" s="257"/>
      <c r="F318" s="257"/>
      <c r="G318" s="246"/>
      <c r="H318" s="246"/>
      <c r="I318" s="246"/>
      <c r="J318" s="265"/>
      <c r="K318" s="246"/>
      <c r="L318" s="255"/>
      <c r="M318" s="255"/>
      <c r="N318" s="255"/>
      <c r="O318" s="255"/>
      <c r="P318" s="255"/>
      <c r="Q318" s="255"/>
      <c r="R318" s="241"/>
      <c r="S318" s="241"/>
      <c r="T318" s="241"/>
      <c r="U318" s="241"/>
      <c r="V318" s="241"/>
    </row>
    <row r="319" spans="1:22" ht="9.75" customHeight="1">
      <c r="A319" s="256"/>
      <c r="B319" s="259"/>
      <c r="C319" s="259"/>
      <c r="D319" s="257"/>
      <c r="E319" s="290"/>
      <c r="F319" s="290"/>
      <c r="G319" s="246"/>
      <c r="H319" s="246"/>
      <c r="I319" s="246"/>
      <c r="J319" s="265"/>
      <c r="K319" s="246"/>
      <c r="L319" s="255"/>
      <c r="M319" s="255"/>
      <c r="N319" s="255"/>
      <c r="O319" s="255"/>
      <c r="P319" s="255"/>
      <c r="Q319" s="255"/>
      <c r="R319" s="241"/>
      <c r="S319" s="241"/>
      <c r="T319" s="241"/>
      <c r="U319" s="241"/>
      <c r="V319" s="241"/>
    </row>
    <row r="320" spans="1:22" ht="9.75" customHeight="1">
      <c r="A320" s="256"/>
      <c r="B320" s="259"/>
      <c r="C320" s="259"/>
      <c r="D320" s="257"/>
      <c r="E320" s="257"/>
      <c r="F320" s="257"/>
      <c r="G320" s="246"/>
      <c r="H320" s="246"/>
      <c r="I320" s="246"/>
      <c r="J320" s="263"/>
      <c r="K320" s="246"/>
      <c r="L320" s="255"/>
      <c r="M320" s="255"/>
      <c r="N320" s="255"/>
      <c r="O320" s="255"/>
      <c r="P320" s="255"/>
      <c r="Q320" s="255"/>
      <c r="R320" s="241"/>
      <c r="S320" s="241"/>
      <c r="T320" s="241"/>
      <c r="U320" s="241"/>
      <c r="V320" s="241"/>
    </row>
    <row r="321" spans="1:22" ht="9.75" customHeight="1">
      <c r="A321" s="256"/>
      <c r="B321" s="259"/>
      <c r="C321" s="259"/>
      <c r="D321" s="257"/>
      <c r="E321" s="257"/>
      <c r="F321" s="257"/>
      <c r="G321" s="246"/>
      <c r="H321" s="246"/>
      <c r="I321" s="246"/>
      <c r="J321" s="275"/>
      <c r="K321" s="246"/>
      <c r="L321" s="255"/>
      <c r="M321" s="255"/>
      <c r="N321" s="255"/>
      <c r="O321" s="255"/>
      <c r="P321" s="255"/>
      <c r="Q321" s="255"/>
      <c r="R321" s="241"/>
      <c r="S321" s="241"/>
      <c r="T321" s="241"/>
      <c r="U321" s="241"/>
      <c r="V321" s="241"/>
    </row>
    <row r="322" spans="1:22" ht="9.75" customHeight="1">
      <c r="A322" s="277"/>
      <c r="B322" s="278"/>
      <c r="C322" s="278"/>
      <c r="D322" s="279"/>
      <c r="E322" s="279"/>
      <c r="F322" s="279"/>
      <c r="G322" s="279"/>
      <c r="H322" s="279"/>
      <c r="I322" s="279"/>
      <c r="J322" s="280"/>
      <c r="K322" s="246"/>
      <c r="L322" s="255"/>
      <c r="M322" s="255"/>
      <c r="N322" s="255"/>
      <c r="O322" s="255"/>
      <c r="P322" s="255"/>
      <c r="Q322" s="255"/>
      <c r="R322" s="241"/>
      <c r="S322" s="241"/>
      <c r="T322" s="241"/>
      <c r="U322" s="241"/>
      <c r="V322" s="241"/>
    </row>
    <row r="323" spans="1:22" ht="9.75" customHeight="1">
      <c r="A323" s="281"/>
      <c r="B323" s="281"/>
      <c r="C323" s="281"/>
      <c r="D323" s="281"/>
      <c r="E323" s="281"/>
      <c r="F323" s="281"/>
      <c r="G323" s="281"/>
      <c r="H323" s="281"/>
      <c r="I323" s="281"/>
      <c r="J323" s="281"/>
      <c r="K323" s="246"/>
      <c r="L323" s="255"/>
      <c r="M323" s="255"/>
      <c r="N323" s="255"/>
      <c r="O323" s="255"/>
      <c r="P323" s="255"/>
      <c r="Q323" s="255"/>
      <c r="R323" s="241"/>
      <c r="S323" s="241"/>
      <c r="T323" s="241"/>
      <c r="U323" s="241"/>
      <c r="V323" s="241"/>
    </row>
    <row r="324" spans="1:22">
      <c r="C324" s="306"/>
      <c r="D324" s="306"/>
      <c r="R324" s="241"/>
      <c r="S324" s="241"/>
      <c r="T324" s="241"/>
      <c r="U324" s="241"/>
      <c r="V324" s="241"/>
    </row>
  </sheetData>
  <mergeCells count="76">
    <mergeCell ref="C291:D292"/>
    <mergeCell ref="E291:H292"/>
    <mergeCell ref="I291:I292"/>
    <mergeCell ref="L291:L292"/>
    <mergeCell ref="M291:M292"/>
    <mergeCell ref="M289:M290"/>
    <mergeCell ref="M277:M278"/>
    <mergeCell ref="M279:M280"/>
    <mergeCell ref="M281:M282"/>
    <mergeCell ref="M283:M284"/>
    <mergeCell ref="M285:M286"/>
    <mergeCell ref="M287:M288"/>
    <mergeCell ref="C307:J307"/>
    <mergeCell ref="L277:L278"/>
    <mergeCell ref="L279:L280"/>
    <mergeCell ref="L281:L282"/>
    <mergeCell ref="L283:L284"/>
    <mergeCell ref="L285:L286"/>
    <mergeCell ref="L287:L288"/>
    <mergeCell ref="L289:L290"/>
    <mergeCell ref="C287:D288"/>
    <mergeCell ref="E287:H288"/>
    <mergeCell ref="I287:I288"/>
    <mergeCell ref="C289:D290"/>
    <mergeCell ref="E289:H290"/>
    <mergeCell ref="I289:I290"/>
    <mergeCell ref="C283:D284"/>
    <mergeCell ref="E283:H284"/>
    <mergeCell ref="I283:I284"/>
    <mergeCell ref="C285:D286"/>
    <mergeCell ref="E285:H286"/>
    <mergeCell ref="I285:I286"/>
    <mergeCell ref="C279:D280"/>
    <mergeCell ref="E279:H280"/>
    <mergeCell ref="I279:I280"/>
    <mergeCell ref="C281:D282"/>
    <mergeCell ref="E281:H282"/>
    <mergeCell ref="I281:I282"/>
    <mergeCell ref="G270:I271"/>
    <mergeCell ref="C275:D276"/>
    <mergeCell ref="E275:H276"/>
    <mergeCell ref="I275:I276"/>
    <mergeCell ref="C277:D278"/>
    <mergeCell ref="E277:H278"/>
    <mergeCell ref="I277:I278"/>
    <mergeCell ref="C220:F220"/>
    <mergeCell ref="H170:J170"/>
    <mergeCell ref="H171:J171"/>
    <mergeCell ref="H172:J172"/>
    <mergeCell ref="E174:G176"/>
    <mergeCell ref="H175:J175"/>
    <mergeCell ref="H179:J179"/>
    <mergeCell ref="H180:J180"/>
    <mergeCell ref="H184:J184"/>
    <mergeCell ref="H186:J186"/>
    <mergeCell ref="G216:I217"/>
    <mergeCell ref="C219:F219"/>
    <mergeCell ref="H173:J173"/>
    <mergeCell ref="E183:G184"/>
    <mergeCell ref="E195:G196"/>
    <mergeCell ref="H156:J156"/>
    <mergeCell ref="G1:I2"/>
    <mergeCell ref="C4:F4"/>
    <mergeCell ref="C5:F5"/>
    <mergeCell ref="C56:F56"/>
    <mergeCell ref="C57:F57"/>
    <mergeCell ref="G109:I110"/>
    <mergeCell ref="C112:G112"/>
    <mergeCell ref="H112:J112"/>
    <mergeCell ref="H119:J119"/>
    <mergeCell ref="H120:J120"/>
    <mergeCell ref="H142:J142"/>
    <mergeCell ref="E114:G116"/>
    <mergeCell ref="E126:G128"/>
    <mergeCell ref="E137:G139"/>
    <mergeCell ref="E141:G143"/>
  </mergeCells>
  <phoneticPr fontId="6"/>
  <conditionalFormatting sqref="J317">
    <cfRule type="expression" dxfId="1" priority="2">
      <formula>$D$317="〇"</formula>
    </cfRule>
  </conditionalFormatting>
  <conditionalFormatting sqref="D317">
    <cfRule type="expression" dxfId="0" priority="1">
      <formula>$C$315="☑"</formula>
    </cfRule>
  </conditionalFormatting>
  <dataValidations count="4">
    <dataValidation type="list" allowBlank="1" showInputMessage="1" showErrorMessage="1" sqref="J262">
      <formula1>"a,a',b,b',c"</formula1>
    </dataValidation>
    <dataValidation type="list" allowBlank="1" showInputMessage="1" showErrorMessage="1" sqref="C114 C126 C131 C137 C141 C146 C150 C155 C158 C163 C169 C174 C178 C183 C185 C188 C195 C198">
      <formula1>"□,☑"</formula1>
    </dataValidation>
    <dataValidation type="list" allowBlank="1" showInputMessage="1" showErrorMessage="1" sqref="D12:D15 D18:D19 D22 D25 C277:D292 D34 D37 D48 D50 D64:D65 D68:D69 D73:D74 D77:D78 D81:D82 D85 D88 D99 D103 D97 D226:D227 D230:D231 D234:D235 D238:D239 D242:D243 D246:D247 D250:D254 D317 D28:D31">
      <formula1>"・,〇"</formula1>
    </dataValidation>
    <dataValidation type="list" allowBlank="1" showInputMessage="1" showErrorMessage="1" sqref="C315">
      <formula1>"・,☑"</formula1>
    </dataValidation>
  </dataValidations>
  <pageMargins left="0.70866141732283472" right="0.70866141732283472" top="0.74803149606299213" bottom="0.74803149606299213" header="0.31496062992125984" footer="0.31496062992125984"/>
  <pageSetup paperSize="9" orientation="landscape" r:id="rId1"/>
  <rowBreaks count="5" manualBreakCount="5">
    <brk id="54" max="16383" man="1"/>
    <brk id="107" max="9" man="1"/>
    <brk id="161" max="9" man="1"/>
    <brk id="214" max="9" man="1"/>
    <brk id="26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150"/>
  <sheetViews>
    <sheetView view="pageBreakPreview" topLeftCell="E97" zoomScale="120" zoomScaleNormal="125" zoomScaleSheetLayoutView="120" workbookViewId="0">
      <selection activeCell="N140" sqref="N140"/>
    </sheetView>
  </sheetViews>
  <sheetFormatPr defaultRowHeight="13.5"/>
  <cols>
    <col min="1" max="1" width="10.625" style="167" customWidth="1"/>
    <col min="2" max="2" width="11.625" style="167" customWidth="1"/>
    <col min="3" max="3" width="3.25" style="167" customWidth="1"/>
    <col min="4" max="4" width="2.625" style="167" customWidth="1"/>
    <col min="5" max="5" width="2.5" style="167" customWidth="1"/>
    <col min="6" max="6" width="13.75" style="167" customWidth="1"/>
    <col min="7" max="9" width="21.5" style="167" customWidth="1"/>
    <col min="10" max="10" width="3.25" style="167" customWidth="1"/>
    <col min="11" max="11" width="21.5" style="167" customWidth="1"/>
    <col min="12" max="12" width="4.125" style="167" customWidth="1"/>
    <col min="13" max="17" width="3.75" style="167" customWidth="1"/>
    <col min="18" max="18" width="6.125" style="167" bestFit="1" customWidth="1"/>
    <col min="19" max="19" width="4.75" style="167" customWidth="1"/>
    <col min="20" max="23" width="3.75" style="167" customWidth="1"/>
    <col min="24" max="16384" width="9" style="167"/>
  </cols>
  <sheetData>
    <row r="1" spans="1:24" ht="9" customHeight="1">
      <c r="A1" s="166" t="s">
        <v>121</v>
      </c>
      <c r="G1" s="802" t="s">
        <v>122</v>
      </c>
      <c r="H1" s="803"/>
      <c r="I1" s="803"/>
      <c r="J1" s="168"/>
      <c r="K1" s="169"/>
      <c r="L1" s="170"/>
      <c r="M1" s="170"/>
      <c r="N1" s="170"/>
      <c r="O1" s="170"/>
      <c r="P1" s="170"/>
    </row>
    <row r="2" spans="1:24" ht="9" customHeight="1">
      <c r="G2" s="803"/>
      <c r="H2" s="803"/>
      <c r="I2" s="803"/>
      <c r="J2" s="168"/>
      <c r="K2" s="170"/>
      <c r="L2" s="170"/>
      <c r="M2" s="170"/>
      <c r="N2" s="170"/>
      <c r="O2" s="170"/>
      <c r="P2" s="170"/>
    </row>
    <row r="3" spans="1:24" ht="10.5" customHeight="1">
      <c r="A3" s="166" t="s">
        <v>123</v>
      </c>
      <c r="B3" s="171"/>
      <c r="C3" s="171"/>
      <c r="D3" s="171"/>
      <c r="E3" s="171"/>
      <c r="F3" s="171"/>
      <c r="G3" s="171"/>
      <c r="H3" s="171"/>
      <c r="I3" s="171"/>
      <c r="J3" s="171"/>
      <c r="K3" s="172" t="s">
        <v>633</v>
      </c>
      <c r="L3" s="171"/>
      <c r="M3" s="171"/>
      <c r="N3" s="173" t="s">
        <v>124</v>
      </c>
      <c r="O3" s="173" t="s">
        <v>125</v>
      </c>
      <c r="P3" s="173" t="s">
        <v>126</v>
      </c>
      <c r="Q3" s="173" t="s">
        <v>127</v>
      </c>
      <c r="R3" s="173" t="s">
        <v>128</v>
      </c>
    </row>
    <row r="4" spans="1:24" ht="10.5" customHeight="1">
      <c r="A4" s="174" t="s">
        <v>129</v>
      </c>
      <c r="B4" s="174" t="s">
        <v>130</v>
      </c>
      <c r="C4" s="799" t="s">
        <v>131</v>
      </c>
      <c r="D4" s="800"/>
      <c r="E4" s="800"/>
      <c r="F4" s="801"/>
      <c r="G4" s="174" t="s">
        <v>132</v>
      </c>
      <c r="H4" s="174" t="s">
        <v>133</v>
      </c>
      <c r="I4" s="174" t="s">
        <v>134</v>
      </c>
      <c r="J4" s="799" t="s">
        <v>135</v>
      </c>
      <c r="K4" s="801"/>
      <c r="L4" s="171"/>
      <c r="M4" s="174" t="str">
        <f>IF(OR(J8="〇",J12="〇"),"e",T142)</f>
        <v>c</v>
      </c>
      <c r="N4" s="174" t="str">
        <f>IF($M$4=N3,"〇","")</f>
        <v/>
      </c>
      <c r="O4" s="174" t="str">
        <f t="shared" ref="O4:R4" si="0">IF($M$4=O3,"〇","")</f>
        <v/>
      </c>
      <c r="P4" s="174" t="str">
        <f t="shared" si="0"/>
        <v>〇</v>
      </c>
      <c r="Q4" s="174" t="str">
        <f t="shared" si="0"/>
        <v/>
      </c>
      <c r="R4" s="174" t="str">
        <f t="shared" si="0"/>
        <v/>
      </c>
    </row>
    <row r="5" spans="1:24" ht="10.5" customHeight="1">
      <c r="A5" s="175" t="s">
        <v>136</v>
      </c>
      <c r="B5" s="175" t="s">
        <v>137</v>
      </c>
      <c r="C5" s="440" t="s">
        <v>138</v>
      </c>
      <c r="D5" s="439"/>
      <c r="E5" s="439"/>
      <c r="F5" s="441"/>
      <c r="G5" s="232" t="s">
        <v>139</v>
      </c>
      <c r="H5" s="232" t="s">
        <v>140</v>
      </c>
      <c r="I5" s="232" t="s">
        <v>141</v>
      </c>
      <c r="J5" s="440" t="s">
        <v>142</v>
      </c>
      <c r="K5" s="441"/>
      <c r="L5" s="171"/>
      <c r="M5" s="171"/>
      <c r="N5" s="171"/>
      <c r="O5" s="171"/>
      <c r="P5" s="171"/>
      <c r="Q5" s="171"/>
      <c r="R5" s="171"/>
    </row>
    <row r="6" spans="1:24" ht="10.5" customHeight="1">
      <c r="A6" s="179"/>
      <c r="B6" s="179"/>
      <c r="C6" s="180" t="s">
        <v>632</v>
      </c>
      <c r="D6" s="181"/>
      <c r="E6" s="181"/>
      <c r="F6" s="181"/>
      <c r="G6" s="181"/>
      <c r="H6" s="181"/>
      <c r="I6" s="182"/>
      <c r="J6" s="180"/>
      <c r="K6" s="182"/>
      <c r="L6" s="171"/>
      <c r="M6" s="171"/>
      <c r="N6" s="171"/>
      <c r="O6" s="171"/>
      <c r="P6" s="171"/>
      <c r="Q6" s="171"/>
      <c r="R6" s="171"/>
    </row>
    <row r="7" spans="1:24" ht="10.5" customHeight="1">
      <c r="A7" s="179"/>
      <c r="B7" s="179"/>
      <c r="C7" s="180"/>
      <c r="D7" s="181"/>
      <c r="E7" s="181"/>
      <c r="F7" s="181"/>
      <c r="G7" s="181"/>
      <c r="H7" s="181"/>
      <c r="I7" s="182"/>
      <c r="J7" s="180"/>
      <c r="K7" s="182"/>
      <c r="L7" s="171"/>
      <c r="M7" s="171"/>
      <c r="N7" s="171"/>
      <c r="O7" s="171"/>
      <c r="P7" s="171"/>
      <c r="Q7" s="171"/>
      <c r="R7" s="171"/>
    </row>
    <row r="8" spans="1:24" ht="10.5" customHeight="1">
      <c r="A8" s="179"/>
      <c r="B8" s="179"/>
      <c r="C8" s="180"/>
      <c r="D8" s="181"/>
      <c r="E8" s="181"/>
      <c r="F8" s="181"/>
      <c r="G8" s="181"/>
      <c r="H8" s="181"/>
      <c r="I8" s="182"/>
      <c r="J8" s="183" t="s">
        <v>94</v>
      </c>
      <c r="K8" s="797" t="s">
        <v>143</v>
      </c>
      <c r="L8" s="171"/>
      <c r="M8" s="171"/>
      <c r="N8" s="171"/>
      <c r="O8" s="171"/>
      <c r="P8" s="171"/>
      <c r="Q8" s="171"/>
      <c r="R8" s="171"/>
      <c r="X8" s="237"/>
    </row>
    <row r="9" spans="1:24" ht="10.5" customHeight="1">
      <c r="A9" s="179"/>
      <c r="B9" s="179"/>
      <c r="C9" s="181" t="s">
        <v>144</v>
      </c>
      <c r="D9" s="181"/>
      <c r="E9" s="181"/>
      <c r="G9" s="181"/>
      <c r="H9" s="181"/>
      <c r="I9" s="182"/>
      <c r="J9" s="180"/>
      <c r="K9" s="804"/>
      <c r="L9" s="171"/>
      <c r="M9" s="171"/>
      <c r="N9" s="171"/>
      <c r="O9" s="171"/>
      <c r="P9" s="171"/>
      <c r="Q9" s="171"/>
      <c r="R9" s="171"/>
    </row>
    <row r="10" spans="1:24" ht="10.5" customHeight="1">
      <c r="A10" s="179"/>
      <c r="B10" s="179"/>
      <c r="C10" s="180"/>
      <c r="D10" s="181"/>
      <c r="E10" s="181"/>
      <c r="F10" s="181"/>
      <c r="G10" s="181"/>
      <c r="H10" s="181"/>
      <c r="I10" s="182"/>
      <c r="J10" s="180"/>
      <c r="K10" s="804"/>
      <c r="L10" s="171"/>
      <c r="M10" s="171"/>
      <c r="N10" s="171"/>
      <c r="O10" s="171"/>
      <c r="P10" s="171"/>
      <c r="Q10" s="171"/>
      <c r="R10" s="171"/>
    </row>
    <row r="11" spans="1:24" ht="10.5" customHeight="1">
      <c r="A11" s="179"/>
      <c r="B11" s="179"/>
      <c r="C11" s="184" t="str">
        <f>IF(N19+P19=0,"□",IF(OR(D17="×",R19&lt;2/3),"×",IF(OR(R19=2/3,R19&gt;2/3),"☑","□")))</f>
        <v>□</v>
      </c>
      <c r="D11" s="181" t="s">
        <v>594</v>
      </c>
      <c r="E11" s="181"/>
      <c r="G11" s="181"/>
      <c r="H11" s="181"/>
      <c r="I11" s="182"/>
      <c r="J11" s="180"/>
      <c r="K11" s="804"/>
      <c r="L11" s="171"/>
      <c r="M11" s="171"/>
      <c r="N11" s="171"/>
      <c r="O11" s="171"/>
      <c r="P11" s="171"/>
      <c r="Q11" s="171"/>
      <c r="R11" s="171"/>
    </row>
    <row r="12" spans="1:24" ht="10.5" customHeight="1">
      <c r="A12" s="179"/>
      <c r="B12" s="179"/>
      <c r="C12" s="180"/>
      <c r="D12" s="185" t="s">
        <v>94</v>
      </c>
      <c r="E12" s="794" t="s">
        <v>595</v>
      </c>
      <c r="F12" s="794"/>
      <c r="G12" s="794"/>
      <c r="H12" s="794"/>
      <c r="I12" s="795"/>
      <c r="J12" s="183" t="s">
        <v>94</v>
      </c>
      <c r="K12" s="797" t="s">
        <v>145</v>
      </c>
      <c r="L12" s="171"/>
      <c r="M12" s="171"/>
      <c r="N12" s="171"/>
      <c r="O12" s="171"/>
      <c r="P12" s="171"/>
      <c r="Q12" s="171"/>
      <c r="R12" s="171"/>
    </row>
    <row r="13" spans="1:24" ht="10.5" customHeight="1">
      <c r="A13" s="179"/>
      <c r="B13" s="179"/>
      <c r="C13" s="180"/>
      <c r="D13" s="181"/>
      <c r="E13" s="794"/>
      <c r="F13" s="794"/>
      <c r="G13" s="794"/>
      <c r="H13" s="794"/>
      <c r="I13" s="795"/>
      <c r="J13" s="180"/>
      <c r="K13" s="804"/>
      <c r="L13" s="171"/>
      <c r="M13" s="171"/>
      <c r="N13" s="171"/>
      <c r="O13" s="171"/>
      <c r="P13" s="171"/>
      <c r="Q13" s="171"/>
      <c r="R13" s="171"/>
    </row>
    <row r="14" spans="1:24" ht="10.5" customHeight="1">
      <c r="A14" s="179"/>
      <c r="B14" s="179"/>
      <c r="C14" s="180"/>
      <c r="D14" s="185" t="s">
        <v>94</v>
      </c>
      <c r="E14" s="791" t="s">
        <v>596</v>
      </c>
      <c r="F14" s="791"/>
      <c r="G14" s="791"/>
      <c r="H14" s="791"/>
      <c r="I14" s="792"/>
      <c r="J14" s="180"/>
      <c r="K14" s="804"/>
      <c r="L14" s="171"/>
      <c r="M14" s="171"/>
      <c r="N14" s="171"/>
      <c r="O14" s="171"/>
      <c r="P14" s="171"/>
      <c r="Q14" s="171"/>
      <c r="R14" s="171"/>
    </row>
    <row r="15" spans="1:24" ht="10.5" customHeight="1">
      <c r="A15" s="179"/>
      <c r="B15" s="179"/>
      <c r="C15" s="180"/>
      <c r="D15" s="181"/>
      <c r="E15" s="791"/>
      <c r="F15" s="791"/>
      <c r="G15" s="791"/>
      <c r="H15" s="791"/>
      <c r="I15" s="792"/>
      <c r="J15" s="180"/>
      <c r="K15" s="804"/>
      <c r="L15" s="171"/>
      <c r="M15" s="171"/>
      <c r="N15" s="171"/>
      <c r="O15" s="171"/>
      <c r="P15" s="171"/>
      <c r="Q15" s="171"/>
      <c r="R15" s="171"/>
    </row>
    <row r="16" spans="1:24" ht="10.5" customHeight="1">
      <c r="A16" s="179"/>
      <c r="B16" s="179"/>
      <c r="C16" s="180"/>
      <c r="D16" s="185" t="s">
        <v>94</v>
      </c>
      <c r="E16" s="489" t="s">
        <v>557</v>
      </c>
      <c r="F16" s="489"/>
      <c r="G16" s="181"/>
      <c r="H16" s="181"/>
      <c r="I16" s="182"/>
      <c r="J16" s="180"/>
      <c r="K16" s="438"/>
      <c r="L16" s="171"/>
      <c r="M16" s="171"/>
      <c r="N16" s="171"/>
      <c r="O16" s="171"/>
      <c r="P16" s="171"/>
      <c r="Q16" s="171"/>
      <c r="R16" s="171"/>
    </row>
    <row r="17" spans="1:18" ht="10.5" customHeight="1">
      <c r="A17" s="179"/>
      <c r="B17" s="179"/>
      <c r="C17" s="180"/>
      <c r="D17" s="185" t="s">
        <v>94</v>
      </c>
      <c r="E17" s="489" t="s">
        <v>597</v>
      </c>
      <c r="F17" s="489"/>
      <c r="G17" s="181"/>
      <c r="H17" s="181"/>
      <c r="I17" s="182"/>
      <c r="J17" s="180"/>
      <c r="K17" s="182"/>
      <c r="L17" s="171"/>
      <c r="M17" s="171"/>
      <c r="N17" s="171"/>
      <c r="O17" s="171"/>
      <c r="P17" s="171"/>
      <c r="Q17" s="171"/>
      <c r="R17" s="171"/>
    </row>
    <row r="18" spans="1:18" ht="10.5" customHeight="1">
      <c r="A18" s="179"/>
      <c r="B18" s="179"/>
      <c r="C18" s="180"/>
      <c r="D18" s="181"/>
      <c r="E18" s="181" t="s">
        <v>598</v>
      </c>
      <c r="G18" s="181"/>
      <c r="H18" s="181"/>
      <c r="I18" s="182"/>
      <c r="J18" s="180"/>
      <c r="K18" s="182"/>
      <c r="L18" s="171"/>
      <c r="M18" s="171" t="str">
        <f>D11</f>
        <v>１.施工前の設計図書の照査、工事測量等行っていることが確認できる。</v>
      </c>
      <c r="N18" s="171"/>
      <c r="O18" s="171"/>
      <c r="P18" s="171"/>
      <c r="Q18" s="171"/>
      <c r="R18" s="171"/>
    </row>
    <row r="19" spans="1:18" ht="10.5" customHeight="1">
      <c r="A19" s="179"/>
      <c r="B19" s="179"/>
      <c r="C19" s="180"/>
      <c r="D19" s="181"/>
      <c r="E19" s="181"/>
      <c r="F19" s="181"/>
      <c r="G19" s="181"/>
      <c r="H19" s="181"/>
      <c r="I19" s="182"/>
      <c r="J19" s="180"/>
      <c r="K19" s="182"/>
      <c r="L19" s="171"/>
      <c r="M19" s="171" t="s">
        <v>146</v>
      </c>
      <c r="N19" s="173">
        <f>COUNTIF(D12:D19,"〇")</f>
        <v>0</v>
      </c>
      <c r="O19" s="171" t="s">
        <v>147</v>
      </c>
      <c r="P19" s="173">
        <f>COUNTIF(D12:D19,"×")</f>
        <v>0</v>
      </c>
      <c r="Q19" s="171" t="s">
        <v>148</v>
      </c>
      <c r="R19" s="186" t="e">
        <f>ROUND(N19/(N19+P19),3)</f>
        <v>#DIV/0!</v>
      </c>
    </row>
    <row r="20" spans="1:18" ht="10.5" customHeight="1">
      <c r="A20" s="179"/>
      <c r="B20" s="179"/>
      <c r="C20" s="180"/>
      <c r="D20" s="181"/>
      <c r="E20" s="181"/>
      <c r="F20" s="181"/>
      <c r="G20" s="181"/>
      <c r="H20" s="181"/>
      <c r="I20" s="182"/>
      <c r="J20" s="180"/>
      <c r="K20" s="182"/>
      <c r="L20" s="171"/>
      <c r="M20" s="171"/>
      <c r="N20" s="171"/>
      <c r="O20" s="171"/>
      <c r="P20" s="171"/>
      <c r="Q20" s="171"/>
      <c r="R20" s="171"/>
    </row>
    <row r="21" spans="1:18" ht="10.5" customHeight="1">
      <c r="A21" s="179"/>
      <c r="B21" s="179"/>
      <c r="C21" s="184" t="str">
        <f>IF(N28+P28=0,"□",IF(R28&lt;2/3,"×",IF(OR(R28=2/3,R28&gt;2/3),"☑","□")))</f>
        <v>□</v>
      </c>
      <c r="D21" s="181" t="s">
        <v>599</v>
      </c>
      <c r="E21" s="181"/>
      <c r="G21" s="181"/>
      <c r="H21" s="181"/>
      <c r="I21" s="182"/>
      <c r="J21" s="180"/>
      <c r="K21" s="182"/>
      <c r="L21" s="171"/>
      <c r="M21" s="171"/>
      <c r="N21" s="171"/>
      <c r="O21" s="171"/>
      <c r="P21" s="171"/>
      <c r="Q21" s="171"/>
      <c r="R21" s="171"/>
    </row>
    <row r="22" spans="1:18" ht="10.5" customHeight="1">
      <c r="A22" s="179"/>
      <c r="B22" s="179"/>
      <c r="C22" s="180"/>
      <c r="D22" s="185" t="s">
        <v>94</v>
      </c>
      <c r="E22" s="488" t="s">
        <v>600</v>
      </c>
      <c r="F22" s="488"/>
      <c r="G22" s="181"/>
      <c r="H22" s="181"/>
      <c r="I22" s="182"/>
      <c r="J22" s="180"/>
      <c r="K22" s="182"/>
      <c r="L22" s="171"/>
      <c r="M22" s="171"/>
      <c r="N22" s="171"/>
      <c r="O22" s="171"/>
      <c r="P22" s="171"/>
      <c r="Q22" s="171"/>
      <c r="R22" s="171"/>
    </row>
    <row r="23" spans="1:18" ht="10.5" customHeight="1">
      <c r="A23" s="179"/>
      <c r="B23" s="179"/>
      <c r="C23" s="180"/>
      <c r="D23" s="185" t="s">
        <v>94</v>
      </c>
      <c r="E23" s="488" t="s">
        <v>149</v>
      </c>
      <c r="F23" s="488"/>
      <c r="G23" s="181"/>
      <c r="H23" s="181"/>
      <c r="I23" s="182"/>
      <c r="J23" s="180"/>
      <c r="K23" s="182"/>
      <c r="L23" s="171"/>
      <c r="M23" s="171"/>
      <c r="N23" s="171"/>
      <c r="O23" s="171"/>
      <c r="P23" s="171"/>
      <c r="Q23" s="171"/>
      <c r="R23" s="171"/>
    </row>
    <row r="24" spans="1:18" ht="10.5" customHeight="1">
      <c r="A24" s="179"/>
      <c r="B24" s="179"/>
      <c r="C24" s="180"/>
      <c r="D24" s="185" t="s">
        <v>94</v>
      </c>
      <c r="E24" s="488" t="s">
        <v>558</v>
      </c>
      <c r="F24" s="488"/>
      <c r="G24" s="181"/>
      <c r="H24" s="181"/>
      <c r="I24" s="182"/>
      <c r="J24" s="180"/>
      <c r="K24" s="182"/>
      <c r="L24" s="171"/>
      <c r="M24" s="171"/>
      <c r="N24" s="171"/>
      <c r="O24" s="171"/>
      <c r="P24" s="171"/>
      <c r="Q24" s="171"/>
      <c r="R24" s="171"/>
    </row>
    <row r="25" spans="1:18" ht="10.5" customHeight="1">
      <c r="A25" s="179"/>
      <c r="B25" s="179"/>
      <c r="C25" s="180"/>
      <c r="D25" s="185" t="s">
        <v>94</v>
      </c>
      <c r="E25" s="488" t="s">
        <v>150</v>
      </c>
      <c r="F25" s="488"/>
      <c r="G25" s="181"/>
      <c r="H25" s="181"/>
      <c r="I25" s="182"/>
      <c r="J25" s="180"/>
      <c r="K25" s="182"/>
      <c r="L25" s="171"/>
      <c r="M25" s="171"/>
      <c r="N25" s="171"/>
      <c r="O25" s="171"/>
      <c r="P25" s="171"/>
      <c r="Q25" s="171"/>
      <c r="R25" s="171"/>
    </row>
    <row r="26" spans="1:18" ht="10.5" customHeight="1">
      <c r="A26" s="179"/>
      <c r="B26" s="179"/>
      <c r="C26" s="180"/>
      <c r="D26" s="185" t="s">
        <v>94</v>
      </c>
      <c r="E26" s="488" t="s">
        <v>601</v>
      </c>
      <c r="F26" s="488"/>
      <c r="G26" s="181"/>
      <c r="H26" s="181"/>
      <c r="I26" s="182"/>
      <c r="J26" s="180"/>
      <c r="K26" s="182"/>
      <c r="L26" s="171"/>
      <c r="M26" s="171"/>
      <c r="N26" s="171"/>
      <c r="O26" s="171"/>
      <c r="P26" s="171"/>
      <c r="Q26" s="171"/>
      <c r="R26" s="171"/>
    </row>
    <row r="27" spans="1:18" ht="10.5" customHeight="1">
      <c r="A27" s="179"/>
      <c r="B27" s="179"/>
      <c r="C27" s="180"/>
      <c r="D27" s="181"/>
      <c r="E27" s="181"/>
      <c r="F27" s="181"/>
      <c r="G27" s="181"/>
      <c r="H27" s="181"/>
      <c r="I27" s="182"/>
      <c r="J27" s="180"/>
      <c r="K27" s="182"/>
      <c r="L27" s="171"/>
      <c r="M27" s="171" t="str">
        <f>D21</f>
        <v>２.施工計画書が工事着手前に提出され、設計図書の内容及び現場条件を反映したものとなっていることが確認できる。</v>
      </c>
      <c r="N27" s="171"/>
      <c r="O27" s="171"/>
      <c r="P27" s="171"/>
      <c r="Q27" s="171"/>
      <c r="R27" s="171"/>
    </row>
    <row r="28" spans="1:18" ht="10.5" customHeight="1">
      <c r="A28" s="179"/>
      <c r="B28" s="179"/>
      <c r="C28" s="180"/>
      <c r="D28" s="181"/>
      <c r="E28" s="181"/>
      <c r="F28" s="181"/>
      <c r="G28" s="181"/>
      <c r="H28" s="181"/>
      <c r="I28" s="182"/>
      <c r="J28" s="180"/>
      <c r="K28" s="182"/>
      <c r="L28" s="171"/>
      <c r="M28" s="171" t="s">
        <v>146</v>
      </c>
      <c r="N28" s="173">
        <f>COUNTIF(D22:D27,"〇")</f>
        <v>0</v>
      </c>
      <c r="O28" s="171" t="s">
        <v>147</v>
      </c>
      <c r="P28" s="173">
        <f>COUNTIF(D22:D27,"×")</f>
        <v>0</v>
      </c>
      <c r="Q28" s="171" t="s">
        <v>148</v>
      </c>
      <c r="R28" s="186" t="e">
        <f>ROUND(N28/(N28+P28),3)</f>
        <v>#DIV/0!</v>
      </c>
    </row>
    <row r="29" spans="1:18" ht="10.5" customHeight="1">
      <c r="A29" s="179"/>
      <c r="B29" s="179"/>
      <c r="C29" s="184" t="str">
        <f>IF(N33+P33=0,"□",IF(R33&lt;2/3,"×",IF(OR(R33=2/3,R33&gt;2/3),"☑","□")))</f>
        <v>□</v>
      </c>
      <c r="D29" s="181" t="s">
        <v>151</v>
      </c>
      <c r="E29" s="181"/>
      <c r="G29" s="181"/>
      <c r="H29" s="181"/>
      <c r="I29" s="182"/>
      <c r="J29" s="180"/>
      <c r="K29" s="182"/>
      <c r="L29" s="171"/>
      <c r="M29" s="171"/>
      <c r="N29" s="171"/>
      <c r="O29" s="171"/>
      <c r="P29" s="171"/>
      <c r="Q29" s="171"/>
      <c r="R29" s="171"/>
    </row>
    <row r="30" spans="1:18" ht="10.5" customHeight="1">
      <c r="A30" s="179"/>
      <c r="B30" s="179"/>
      <c r="C30" s="180"/>
      <c r="D30" s="185" t="s">
        <v>94</v>
      </c>
      <c r="E30" s="488" t="s">
        <v>586</v>
      </c>
      <c r="F30" s="488"/>
      <c r="G30" s="181"/>
      <c r="H30" s="181"/>
      <c r="I30" s="182"/>
      <c r="J30" s="180"/>
      <c r="K30" s="182"/>
      <c r="L30" s="171"/>
      <c r="M30" s="171"/>
      <c r="N30" s="171"/>
      <c r="O30" s="171"/>
      <c r="P30" s="171"/>
      <c r="Q30" s="171"/>
      <c r="R30" s="171"/>
    </row>
    <row r="31" spans="1:18" ht="10.5" customHeight="1">
      <c r="A31" s="179"/>
      <c r="B31" s="179"/>
      <c r="C31" s="180"/>
      <c r="D31" s="185" t="s">
        <v>94</v>
      </c>
      <c r="E31" s="490" t="s">
        <v>559</v>
      </c>
      <c r="F31" s="490"/>
      <c r="G31" s="181"/>
      <c r="H31" s="181"/>
      <c r="I31" s="182"/>
      <c r="J31" s="180"/>
      <c r="K31" s="182"/>
      <c r="L31" s="171"/>
      <c r="M31" s="171"/>
      <c r="N31" s="171"/>
      <c r="O31" s="171"/>
      <c r="P31" s="171"/>
      <c r="Q31" s="171"/>
      <c r="R31" s="171"/>
    </row>
    <row r="32" spans="1:18" ht="10.5" customHeight="1">
      <c r="A32" s="179"/>
      <c r="B32" s="179"/>
      <c r="C32" s="180"/>
      <c r="D32" s="185" t="s">
        <v>94</v>
      </c>
      <c r="E32" s="488" t="s">
        <v>560</v>
      </c>
      <c r="F32" s="488"/>
      <c r="G32" s="181"/>
      <c r="H32" s="181"/>
      <c r="I32" s="182"/>
      <c r="J32" s="180"/>
      <c r="K32" s="187"/>
      <c r="L32" s="171"/>
      <c r="M32" s="171" t="str">
        <f>D29</f>
        <v>３.現場代理人、作業主任者等の作業分担と責任の範囲が書面で確認できる｡</v>
      </c>
      <c r="N32" s="171"/>
      <c r="O32" s="171"/>
      <c r="P32" s="171"/>
      <c r="Q32" s="171"/>
      <c r="R32" s="171"/>
    </row>
    <row r="33" spans="1:18" ht="10.5" customHeight="1">
      <c r="A33" s="179"/>
      <c r="B33" s="179"/>
      <c r="C33" s="180"/>
      <c r="D33" s="181"/>
      <c r="E33" s="181"/>
      <c r="F33" s="181"/>
      <c r="G33" s="181"/>
      <c r="H33" s="181"/>
      <c r="I33" s="182"/>
      <c r="J33" s="180"/>
      <c r="K33" s="187"/>
      <c r="L33" s="171"/>
      <c r="M33" s="171" t="s">
        <v>146</v>
      </c>
      <c r="N33" s="173">
        <f>COUNTIF(D30:D32,"〇")</f>
        <v>0</v>
      </c>
      <c r="O33" s="171" t="s">
        <v>147</v>
      </c>
      <c r="P33" s="173">
        <f>COUNTIF(D30:D32,"×")</f>
        <v>0</v>
      </c>
      <c r="Q33" s="171" t="s">
        <v>148</v>
      </c>
      <c r="R33" s="186" t="e">
        <f>ROUND(N33/(N33+P33),3)</f>
        <v>#DIV/0!</v>
      </c>
    </row>
    <row r="34" spans="1:18" ht="10.5" customHeight="1">
      <c r="A34" s="179"/>
      <c r="B34" s="179"/>
      <c r="C34" s="180"/>
      <c r="D34" s="181"/>
      <c r="E34" s="181"/>
      <c r="F34" s="181"/>
      <c r="G34" s="181"/>
      <c r="H34" s="181"/>
      <c r="I34" s="182"/>
      <c r="J34" s="180"/>
      <c r="K34" s="796"/>
      <c r="L34" s="171"/>
      <c r="M34" s="171"/>
      <c r="N34" s="171"/>
      <c r="O34" s="171"/>
      <c r="P34" s="171"/>
      <c r="Q34" s="171"/>
      <c r="R34" s="171"/>
    </row>
    <row r="35" spans="1:18" ht="10.5" customHeight="1">
      <c r="A35" s="179"/>
      <c r="B35" s="179"/>
      <c r="C35" s="184" t="str">
        <f>IF(N42+P42=0,"□",IF(R42&lt;2/3,"×",IF(OR(R42=2/3,R42&gt;2/3),"☑","□")))</f>
        <v>□</v>
      </c>
      <c r="D35" s="181" t="s">
        <v>602</v>
      </c>
      <c r="E35" s="181"/>
      <c r="G35" s="181"/>
      <c r="H35" s="181"/>
      <c r="I35" s="182"/>
      <c r="J35" s="180"/>
      <c r="K35" s="796"/>
      <c r="L35" s="171"/>
      <c r="M35" s="171"/>
      <c r="N35" s="171"/>
      <c r="O35" s="171"/>
      <c r="P35" s="171"/>
      <c r="Q35" s="171"/>
      <c r="R35" s="171"/>
    </row>
    <row r="36" spans="1:18" ht="10.5" customHeight="1">
      <c r="A36" s="179"/>
      <c r="B36" s="179"/>
      <c r="C36" s="180"/>
      <c r="D36" s="185" t="s">
        <v>94</v>
      </c>
      <c r="E36" s="488" t="s">
        <v>603</v>
      </c>
      <c r="F36" s="488"/>
      <c r="G36" s="181"/>
      <c r="H36" s="181"/>
      <c r="I36" s="182"/>
      <c r="J36" s="180"/>
      <c r="K36" s="796"/>
      <c r="L36" s="171"/>
      <c r="M36" s="171"/>
      <c r="N36" s="171"/>
      <c r="O36" s="171"/>
      <c r="P36" s="171"/>
      <c r="Q36" s="171"/>
      <c r="R36" s="171"/>
    </row>
    <row r="37" spans="1:18" ht="10.5" customHeight="1">
      <c r="A37" s="179"/>
      <c r="B37" s="179"/>
      <c r="C37" s="180"/>
      <c r="D37" s="185" t="s">
        <v>94</v>
      </c>
      <c r="E37" s="488" t="s">
        <v>561</v>
      </c>
      <c r="F37" s="488"/>
      <c r="G37" s="181"/>
      <c r="H37" s="181"/>
      <c r="I37" s="182"/>
      <c r="J37" s="180"/>
      <c r="K37" s="182"/>
      <c r="L37" s="171"/>
      <c r="M37" s="171"/>
      <c r="N37" s="171"/>
      <c r="O37" s="171"/>
      <c r="P37" s="171"/>
      <c r="Q37" s="171"/>
      <c r="R37" s="171"/>
    </row>
    <row r="38" spans="1:18" ht="10.5" customHeight="1">
      <c r="A38" s="179"/>
      <c r="B38" s="179"/>
      <c r="C38" s="180"/>
      <c r="D38" s="185" t="s">
        <v>94</v>
      </c>
      <c r="E38" s="488" t="s">
        <v>604</v>
      </c>
      <c r="F38" s="488"/>
      <c r="G38" s="181"/>
      <c r="H38" s="181"/>
      <c r="I38" s="182"/>
      <c r="J38" s="180"/>
      <c r="K38" s="797" t="s">
        <v>585</v>
      </c>
      <c r="L38" s="171"/>
      <c r="M38" s="171"/>
      <c r="N38" s="171"/>
      <c r="O38" s="171"/>
      <c r="P38" s="171"/>
      <c r="Q38" s="171"/>
      <c r="R38" s="171"/>
    </row>
    <row r="39" spans="1:18" ht="10.5" customHeight="1">
      <c r="A39" s="179"/>
      <c r="B39" s="179"/>
      <c r="C39" s="180"/>
      <c r="D39" s="185" t="s">
        <v>94</v>
      </c>
      <c r="E39" s="488" t="s">
        <v>152</v>
      </c>
      <c r="F39" s="488"/>
      <c r="G39" s="181"/>
      <c r="H39" s="181"/>
      <c r="I39" s="182"/>
      <c r="J39" s="180"/>
      <c r="K39" s="798"/>
      <c r="L39" s="171"/>
      <c r="M39" s="171"/>
      <c r="N39" s="171"/>
      <c r="O39" s="171"/>
      <c r="P39" s="171"/>
      <c r="Q39" s="171"/>
      <c r="R39" s="171"/>
    </row>
    <row r="40" spans="1:18" ht="10.5" customHeight="1">
      <c r="A40" s="179"/>
      <c r="B40" s="179"/>
      <c r="C40" s="180"/>
      <c r="D40" s="185" t="s">
        <v>94</v>
      </c>
      <c r="E40" s="488" t="s">
        <v>605</v>
      </c>
      <c r="F40" s="488"/>
      <c r="G40" s="181"/>
      <c r="H40" s="181"/>
      <c r="I40" s="182"/>
      <c r="J40" s="180"/>
      <c r="K40" s="798"/>
      <c r="L40" s="171"/>
      <c r="M40" s="171"/>
      <c r="N40" s="171"/>
      <c r="O40" s="171"/>
      <c r="P40" s="171"/>
      <c r="Q40" s="171"/>
      <c r="R40" s="171"/>
    </row>
    <row r="41" spans="1:18" ht="10.5" customHeight="1">
      <c r="A41" s="179"/>
      <c r="B41" s="179"/>
      <c r="C41" s="180"/>
      <c r="D41" s="185" t="s">
        <v>94</v>
      </c>
      <c r="E41" s="488" t="s">
        <v>562</v>
      </c>
      <c r="F41" s="488"/>
      <c r="G41" s="181"/>
      <c r="H41" s="181"/>
      <c r="I41" s="182"/>
      <c r="J41" s="180"/>
      <c r="K41" s="182"/>
      <c r="L41" s="171"/>
      <c r="M41" s="171" t="str">
        <f>D35</f>
        <v>4.下請けに関する手続き等が適切に行われていることが確認できる。</v>
      </c>
      <c r="N41" s="171"/>
      <c r="O41" s="171"/>
      <c r="P41" s="171"/>
      <c r="Q41" s="171"/>
      <c r="R41" s="171"/>
    </row>
    <row r="42" spans="1:18" ht="10.5" customHeight="1">
      <c r="A42" s="179"/>
      <c r="B42" s="179"/>
      <c r="C42" s="180"/>
      <c r="D42" s="181"/>
      <c r="E42" s="181"/>
      <c r="F42" s="181"/>
      <c r="G42" s="181"/>
      <c r="H42" s="181"/>
      <c r="I42" s="182"/>
      <c r="J42" s="180"/>
      <c r="K42" s="182"/>
      <c r="L42" s="171"/>
      <c r="M42" s="171" t="s">
        <v>146</v>
      </c>
      <c r="N42" s="173">
        <f>COUNTIF(D36:D41,"〇")</f>
        <v>0</v>
      </c>
      <c r="O42" s="171" t="s">
        <v>147</v>
      </c>
      <c r="P42" s="173">
        <f>COUNTIF(D36:D41,"×")</f>
        <v>0</v>
      </c>
      <c r="Q42" s="171" t="s">
        <v>148</v>
      </c>
      <c r="R42" s="186" t="e">
        <f>ROUND(N42/(N42+P42),3)</f>
        <v>#DIV/0!</v>
      </c>
    </row>
    <row r="43" spans="1:18" ht="10.5" customHeight="1">
      <c r="A43" s="179"/>
      <c r="B43" s="179"/>
      <c r="C43" s="180"/>
      <c r="D43" s="181"/>
      <c r="E43" s="181"/>
      <c r="F43" s="181"/>
      <c r="G43" s="181"/>
      <c r="H43" s="181"/>
      <c r="I43" s="182"/>
      <c r="J43" s="180"/>
      <c r="K43" s="182"/>
      <c r="L43" s="171"/>
      <c r="M43" s="171"/>
      <c r="N43" s="171"/>
      <c r="O43" s="171"/>
      <c r="P43" s="171"/>
      <c r="Q43" s="171"/>
      <c r="R43" s="171"/>
    </row>
    <row r="44" spans="1:18" ht="10.5" customHeight="1">
      <c r="A44" s="179"/>
      <c r="B44" s="179"/>
      <c r="C44" s="184" t="str">
        <f>IF(N51+P51=0,"□",IF(R51&lt;2/3,"×",IF(OR(R51=2/3,R51&gt;2/3),"☑","□")))</f>
        <v>□</v>
      </c>
      <c r="D44" s="181" t="s">
        <v>153</v>
      </c>
      <c r="E44" s="181"/>
      <c r="G44" s="181"/>
      <c r="H44" s="181"/>
      <c r="I44" s="182"/>
      <c r="J44" s="180"/>
      <c r="K44" s="187"/>
      <c r="L44" s="171"/>
      <c r="M44" s="171"/>
      <c r="N44" s="171"/>
      <c r="O44" s="171"/>
      <c r="P44" s="171"/>
      <c r="Q44" s="171"/>
      <c r="R44" s="171"/>
    </row>
    <row r="45" spans="1:18" ht="10.5" customHeight="1">
      <c r="A45" s="179"/>
      <c r="B45" s="179"/>
      <c r="C45" s="180"/>
      <c r="D45" s="185" t="s">
        <v>94</v>
      </c>
      <c r="E45" s="488" t="s">
        <v>156</v>
      </c>
      <c r="F45" s="488"/>
      <c r="G45" s="181"/>
      <c r="H45" s="181"/>
      <c r="I45" s="182"/>
      <c r="J45" s="180"/>
      <c r="K45" s="188"/>
      <c r="L45" s="171"/>
      <c r="M45" s="171"/>
      <c r="N45" s="171"/>
      <c r="O45" s="171"/>
      <c r="P45" s="171"/>
      <c r="Q45" s="171"/>
      <c r="R45" s="171"/>
    </row>
    <row r="46" spans="1:18" ht="10.5" customHeight="1">
      <c r="A46" s="179"/>
      <c r="B46" s="179"/>
      <c r="C46" s="180"/>
      <c r="D46" s="185" t="s">
        <v>94</v>
      </c>
      <c r="E46" s="794" t="s">
        <v>563</v>
      </c>
      <c r="F46" s="794"/>
      <c r="G46" s="794"/>
      <c r="H46" s="794"/>
      <c r="I46" s="795"/>
      <c r="J46" s="180"/>
      <c r="K46" s="188"/>
      <c r="L46" s="171"/>
      <c r="M46" s="171"/>
      <c r="N46" s="171"/>
      <c r="O46" s="171"/>
      <c r="P46" s="171"/>
      <c r="Q46" s="171"/>
      <c r="R46" s="171"/>
    </row>
    <row r="47" spans="1:18" ht="10.5" customHeight="1">
      <c r="A47" s="179"/>
      <c r="B47" s="179"/>
      <c r="C47" s="180"/>
      <c r="D47" s="181"/>
      <c r="E47" s="794"/>
      <c r="F47" s="794"/>
      <c r="G47" s="794"/>
      <c r="H47" s="794"/>
      <c r="I47" s="795"/>
      <c r="J47" s="180"/>
      <c r="K47" s="438"/>
      <c r="L47" s="171"/>
      <c r="M47" s="171"/>
      <c r="N47" s="171"/>
      <c r="O47" s="171"/>
      <c r="P47" s="171"/>
      <c r="Q47" s="171"/>
      <c r="R47" s="171"/>
    </row>
    <row r="48" spans="1:18" ht="10.5" customHeight="1">
      <c r="A48" s="179"/>
      <c r="B48" s="179"/>
      <c r="C48" s="180"/>
      <c r="D48" s="185" t="s">
        <v>94</v>
      </c>
      <c r="E48" s="488" t="s">
        <v>154</v>
      </c>
      <c r="F48" s="488"/>
      <c r="G48" s="181"/>
      <c r="H48" s="181"/>
      <c r="I48" s="182"/>
      <c r="J48" s="180"/>
      <c r="K48" s="188"/>
      <c r="L48" s="171"/>
      <c r="M48" s="171"/>
      <c r="N48" s="171"/>
      <c r="O48" s="171"/>
      <c r="P48" s="171"/>
      <c r="Q48" s="171"/>
      <c r="R48" s="171"/>
    </row>
    <row r="49" spans="1:18" ht="10.5" customHeight="1">
      <c r="A49" s="179"/>
      <c r="B49" s="179"/>
      <c r="C49" s="180"/>
      <c r="D49" s="185" t="s">
        <v>94</v>
      </c>
      <c r="E49" s="488" t="s">
        <v>155</v>
      </c>
      <c r="F49" s="488"/>
      <c r="G49" s="181"/>
      <c r="H49" s="181"/>
      <c r="I49" s="182"/>
      <c r="J49" s="180"/>
      <c r="K49" s="187"/>
      <c r="L49" s="171"/>
      <c r="M49" s="171"/>
      <c r="N49" s="171"/>
      <c r="O49" s="171"/>
      <c r="P49" s="171"/>
      <c r="Q49" s="171"/>
      <c r="R49" s="171"/>
    </row>
    <row r="50" spans="1:18" ht="10.5" customHeight="1">
      <c r="A50" s="179"/>
      <c r="B50" s="179"/>
      <c r="C50" s="180"/>
      <c r="D50" s="185"/>
      <c r="E50" s="181"/>
      <c r="F50" s="181"/>
      <c r="G50" s="181"/>
      <c r="H50" s="181"/>
      <c r="I50" s="182"/>
      <c r="J50" s="180"/>
      <c r="K50" s="469"/>
      <c r="L50" s="171"/>
      <c r="M50" s="171"/>
      <c r="N50" s="171"/>
      <c r="O50" s="171"/>
      <c r="P50" s="171"/>
      <c r="Q50" s="171"/>
      <c r="R50" s="171"/>
    </row>
    <row r="51" spans="1:18" ht="10.5" customHeight="1">
      <c r="A51" s="189"/>
      <c r="B51" s="189"/>
      <c r="C51" s="190"/>
      <c r="D51" s="191"/>
      <c r="E51" s="191"/>
      <c r="F51" s="191" t="s">
        <v>157</v>
      </c>
      <c r="G51" s="191"/>
      <c r="H51" s="191"/>
      <c r="I51" s="192"/>
      <c r="J51" s="190"/>
      <c r="K51" s="193"/>
      <c r="L51" s="171"/>
      <c r="M51" s="171" t="s">
        <v>146</v>
      </c>
      <c r="N51" s="173">
        <f>COUNTIF(D45:D49,"〇")</f>
        <v>0</v>
      </c>
      <c r="O51" s="171" t="s">
        <v>147</v>
      </c>
      <c r="P51" s="173">
        <f>COUNTIF(D45:D49,"×")</f>
        <v>0</v>
      </c>
      <c r="Q51" s="171" t="s">
        <v>148</v>
      </c>
      <c r="R51" s="186" t="e">
        <f>ROUND(N51/(N51+P51),3)</f>
        <v>#DIV/0!</v>
      </c>
    </row>
    <row r="52" spans="1:18" ht="9" customHeight="1">
      <c r="A52" s="191"/>
      <c r="B52" s="191"/>
      <c r="C52" s="191"/>
      <c r="D52" s="191"/>
      <c r="E52" s="191"/>
      <c r="F52" s="191"/>
      <c r="G52" s="191"/>
      <c r="H52" s="191"/>
      <c r="I52" s="191"/>
      <c r="J52" s="181"/>
      <c r="K52" s="169"/>
      <c r="L52" s="171"/>
      <c r="M52" s="171"/>
      <c r="N52" s="171"/>
      <c r="O52" s="171"/>
      <c r="P52" s="171"/>
      <c r="Q52" s="171"/>
      <c r="R52" s="171"/>
    </row>
    <row r="53" spans="1:18" ht="10.5" customHeight="1">
      <c r="A53" s="174" t="s">
        <v>129</v>
      </c>
      <c r="B53" s="174" t="s">
        <v>130</v>
      </c>
      <c r="C53" s="799" t="s">
        <v>131</v>
      </c>
      <c r="D53" s="800"/>
      <c r="E53" s="800"/>
      <c r="F53" s="801"/>
      <c r="G53" s="174" t="s">
        <v>132</v>
      </c>
      <c r="H53" s="174" t="s">
        <v>133</v>
      </c>
      <c r="I53" s="451" t="s">
        <v>134</v>
      </c>
      <c r="J53" s="799" t="s">
        <v>135</v>
      </c>
      <c r="K53" s="801"/>
      <c r="L53" s="171"/>
      <c r="M53" s="171"/>
      <c r="N53" s="171"/>
      <c r="O53" s="171"/>
      <c r="P53" s="171"/>
      <c r="Q53" s="171"/>
      <c r="R53" s="171"/>
    </row>
    <row r="54" spans="1:18" ht="10.5" customHeight="1">
      <c r="A54" s="179"/>
      <c r="B54" s="179"/>
      <c r="C54" s="180"/>
      <c r="D54" s="181"/>
      <c r="E54" s="181"/>
      <c r="F54" s="177"/>
      <c r="G54" s="177"/>
      <c r="H54" s="177"/>
      <c r="I54" s="177"/>
      <c r="J54" s="180"/>
      <c r="K54" s="182"/>
      <c r="L54" s="171"/>
      <c r="M54" s="171"/>
      <c r="N54" s="171"/>
      <c r="O54" s="171"/>
      <c r="P54" s="171"/>
      <c r="Q54" s="171"/>
      <c r="R54" s="171"/>
    </row>
    <row r="55" spans="1:18" ht="10.5" customHeight="1">
      <c r="A55" s="179"/>
      <c r="B55" s="179"/>
      <c r="C55" s="184" t="str">
        <f>IF(N62+P62=0,"□",IF(R62&lt;2/3,"×",IF(OR(R62=2/3,R62&gt;2/3),"☑","□")))</f>
        <v>□</v>
      </c>
      <c r="D55" s="181" t="s">
        <v>158</v>
      </c>
      <c r="E55" s="181"/>
      <c r="G55" s="181"/>
      <c r="H55" s="181"/>
      <c r="I55" s="181"/>
      <c r="J55" s="180"/>
      <c r="K55" s="194"/>
      <c r="L55" s="171"/>
      <c r="M55" s="171"/>
      <c r="N55" s="171"/>
      <c r="O55" s="171"/>
      <c r="P55" s="171"/>
      <c r="Q55" s="171"/>
      <c r="R55" s="171"/>
    </row>
    <row r="56" spans="1:18" ht="10.5" customHeight="1">
      <c r="A56" s="179"/>
      <c r="B56" s="179"/>
      <c r="C56" s="181"/>
      <c r="D56" s="185" t="s">
        <v>94</v>
      </c>
      <c r="E56" s="791" t="s">
        <v>587</v>
      </c>
      <c r="F56" s="791"/>
      <c r="G56" s="791"/>
      <c r="H56" s="791"/>
      <c r="I56" s="792"/>
      <c r="J56" s="180"/>
      <c r="K56" s="194"/>
      <c r="L56" s="171"/>
      <c r="M56" s="171"/>
      <c r="N56" s="171"/>
      <c r="O56" s="171"/>
      <c r="P56" s="171"/>
      <c r="Q56" s="171"/>
      <c r="R56" s="171"/>
    </row>
    <row r="57" spans="1:18" ht="10.5" customHeight="1">
      <c r="A57" s="179"/>
      <c r="B57" s="179"/>
      <c r="C57" s="181"/>
      <c r="D57" s="181"/>
      <c r="E57" s="791"/>
      <c r="F57" s="791"/>
      <c r="G57" s="791"/>
      <c r="H57" s="791"/>
      <c r="I57" s="792"/>
      <c r="J57" s="180"/>
      <c r="K57" s="182"/>
      <c r="L57" s="171"/>
      <c r="M57" s="171"/>
      <c r="N57" s="171"/>
      <c r="O57" s="171"/>
      <c r="P57" s="171"/>
      <c r="Q57" s="171"/>
      <c r="R57" s="171"/>
    </row>
    <row r="58" spans="1:18" ht="10.5" customHeight="1">
      <c r="A58" s="179"/>
      <c r="B58" s="179"/>
      <c r="C58" s="181"/>
      <c r="D58" s="181"/>
      <c r="E58" s="791" t="s">
        <v>588</v>
      </c>
      <c r="F58" s="791"/>
      <c r="G58" s="791"/>
      <c r="H58" s="791"/>
      <c r="I58" s="792"/>
      <c r="J58" s="180"/>
      <c r="K58" s="182"/>
      <c r="L58" s="171"/>
      <c r="M58" s="171"/>
      <c r="N58" s="171"/>
      <c r="O58" s="171"/>
      <c r="P58" s="171"/>
      <c r="Q58" s="171"/>
      <c r="R58" s="171"/>
    </row>
    <row r="59" spans="1:18" ht="10.5" customHeight="1">
      <c r="A59" s="179"/>
      <c r="B59" s="179"/>
      <c r="C59" s="180"/>
      <c r="D59" s="181"/>
      <c r="E59" s="791"/>
      <c r="F59" s="791"/>
      <c r="G59" s="791"/>
      <c r="H59" s="791"/>
      <c r="I59" s="792"/>
      <c r="J59" s="180"/>
      <c r="K59" s="182"/>
      <c r="L59" s="171"/>
      <c r="M59" s="171"/>
      <c r="N59" s="171"/>
      <c r="O59" s="171"/>
      <c r="P59" s="171"/>
      <c r="Q59" s="171"/>
      <c r="R59" s="171"/>
    </row>
    <row r="60" spans="1:18" ht="10.5" customHeight="1">
      <c r="A60" s="179"/>
      <c r="B60" s="179"/>
      <c r="C60" s="181"/>
      <c r="D60" s="181"/>
      <c r="E60" s="791"/>
      <c r="F60" s="791"/>
      <c r="G60" s="791"/>
      <c r="H60" s="791"/>
      <c r="I60" s="792"/>
      <c r="J60" s="180"/>
      <c r="K60" s="182"/>
      <c r="L60" s="171"/>
      <c r="M60" s="171"/>
      <c r="N60" s="171"/>
      <c r="O60" s="171"/>
      <c r="P60" s="171"/>
      <c r="Q60" s="171"/>
      <c r="R60" s="171"/>
    </row>
    <row r="61" spans="1:18" ht="10.5" customHeight="1">
      <c r="A61" s="179"/>
      <c r="B61" s="179"/>
      <c r="C61" s="181"/>
      <c r="D61" s="181"/>
      <c r="E61" s="791"/>
      <c r="F61" s="791"/>
      <c r="G61" s="791"/>
      <c r="H61" s="791"/>
      <c r="I61" s="792"/>
      <c r="J61" s="180"/>
      <c r="K61" s="182"/>
      <c r="L61" s="171"/>
      <c r="M61" s="171" t="str">
        <f>D55</f>
        <v>6.品質確保のための対策など施工に関する独自の工夫がみられる。</v>
      </c>
      <c r="N61" s="171"/>
      <c r="O61" s="171"/>
      <c r="P61" s="171"/>
      <c r="Q61" s="171"/>
      <c r="R61" s="171"/>
    </row>
    <row r="62" spans="1:18" ht="10.5" customHeight="1">
      <c r="A62" s="179"/>
      <c r="B62" s="179"/>
      <c r="C62" s="181"/>
      <c r="D62" s="181"/>
      <c r="E62" s="181"/>
      <c r="F62" s="181"/>
      <c r="G62" s="181"/>
      <c r="H62" s="181"/>
      <c r="I62" s="181"/>
      <c r="J62" s="180"/>
      <c r="K62" s="182"/>
      <c r="L62" s="171"/>
      <c r="M62" s="171" t="s">
        <v>146</v>
      </c>
      <c r="N62" s="173">
        <f>COUNTIF(D56,"〇")</f>
        <v>0</v>
      </c>
      <c r="O62" s="171" t="s">
        <v>147</v>
      </c>
      <c r="P62" s="173">
        <f>COUNTIF(D56,"×")</f>
        <v>0</v>
      </c>
      <c r="Q62" s="171" t="s">
        <v>148</v>
      </c>
      <c r="R62" s="186" t="e">
        <f>ROUND(N62/(N62+P62),3)</f>
        <v>#DIV/0!</v>
      </c>
    </row>
    <row r="63" spans="1:18" ht="10.5" customHeight="1">
      <c r="A63" s="179"/>
      <c r="B63" s="179"/>
      <c r="C63" s="181"/>
      <c r="D63" s="181"/>
      <c r="E63" s="181"/>
      <c r="F63" s="181"/>
      <c r="G63" s="181"/>
      <c r="H63" s="181"/>
      <c r="I63" s="181"/>
      <c r="J63" s="180"/>
      <c r="K63" s="182"/>
      <c r="L63" s="171"/>
      <c r="M63" s="171"/>
      <c r="N63" s="171"/>
      <c r="O63" s="171"/>
      <c r="P63" s="171"/>
      <c r="Q63" s="171"/>
      <c r="R63" s="171"/>
    </row>
    <row r="64" spans="1:18" ht="10.5" customHeight="1">
      <c r="A64" s="179"/>
      <c r="B64" s="179"/>
      <c r="C64" s="184" t="str">
        <f>IF(N76+P76=0,"□",IF(R76&lt;2/3,"×",IF(OR(R76=2/3,R76&gt;2/3),"☑","□")))</f>
        <v>□</v>
      </c>
      <c r="D64" s="181" t="s">
        <v>606</v>
      </c>
      <c r="E64" s="181"/>
      <c r="G64" s="181"/>
      <c r="H64" s="181"/>
      <c r="I64" s="181"/>
      <c r="J64" s="180"/>
      <c r="K64" s="182"/>
      <c r="L64" s="171"/>
      <c r="M64" s="171"/>
      <c r="N64" s="171"/>
      <c r="O64" s="171"/>
      <c r="P64" s="171"/>
      <c r="Q64" s="171"/>
      <c r="R64" s="171"/>
    </row>
    <row r="65" spans="1:18" ht="10.5" customHeight="1">
      <c r="A65" s="179"/>
      <c r="B65" s="179"/>
      <c r="C65" s="181"/>
      <c r="D65" s="185" t="s">
        <v>94</v>
      </c>
      <c r="E65" s="793" t="s">
        <v>564</v>
      </c>
      <c r="F65" s="793"/>
      <c r="G65" s="181"/>
      <c r="H65" s="181"/>
      <c r="I65" s="181"/>
      <c r="J65" s="180"/>
      <c r="K65" s="182"/>
      <c r="L65" s="171"/>
      <c r="M65" s="171"/>
      <c r="N65" s="171"/>
      <c r="O65" s="171"/>
      <c r="P65" s="171"/>
      <c r="Q65" s="171"/>
      <c r="R65" s="171"/>
    </row>
    <row r="66" spans="1:18" ht="10.5" customHeight="1">
      <c r="A66" s="179"/>
      <c r="B66" s="179"/>
      <c r="C66" s="181"/>
      <c r="D66" s="185" t="s">
        <v>94</v>
      </c>
      <c r="E66" s="794" t="s">
        <v>589</v>
      </c>
      <c r="F66" s="794"/>
      <c r="G66" s="794"/>
      <c r="H66" s="794"/>
      <c r="I66" s="795"/>
      <c r="J66" s="180"/>
      <c r="K66" s="182"/>
      <c r="L66" s="171"/>
      <c r="M66" s="171"/>
      <c r="N66" s="171"/>
      <c r="O66" s="171"/>
      <c r="P66" s="171"/>
      <c r="Q66" s="171"/>
      <c r="R66" s="171"/>
    </row>
    <row r="67" spans="1:18" ht="10.5" customHeight="1">
      <c r="A67" s="179"/>
      <c r="B67" s="179"/>
      <c r="C67" s="181"/>
      <c r="D67" s="181"/>
      <c r="E67" s="794"/>
      <c r="F67" s="794"/>
      <c r="G67" s="794"/>
      <c r="H67" s="794"/>
      <c r="I67" s="795"/>
      <c r="J67" s="180"/>
      <c r="K67" s="182"/>
      <c r="L67" s="171"/>
      <c r="M67" s="171"/>
      <c r="N67" s="171"/>
      <c r="O67" s="171"/>
      <c r="P67" s="171"/>
      <c r="Q67" s="171"/>
      <c r="R67" s="171"/>
    </row>
    <row r="68" spans="1:18" ht="10.5" customHeight="1">
      <c r="A68" s="179"/>
      <c r="B68" s="179"/>
      <c r="C68" s="181"/>
      <c r="D68" s="185" t="s">
        <v>94</v>
      </c>
      <c r="E68" s="488" t="s">
        <v>159</v>
      </c>
      <c r="F68" s="488"/>
      <c r="G68" s="181"/>
      <c r="H68" s="181"/>
      <c r="I68" s="181"/>
      <c r="J68" s="180"/>
      <c r="K68" s="182"/>
      <c r="L68" s="171"/>
      <c r="M68" s="171"/>
      <c r="N68" s="171"/>
      <c r="O68" s="171"/>
      <c r="P68" s="171"/>
      <c r="Q68" s="171"/>
      <c r="R68" s="171"/>
    </row>
    <row r="69" spans="1:18" ht="10.5" customHeight="1">
      <c r="A69" s="179"/>
      <c r="B69" s="179"/>
      <c r="C69" s="181"/>
      <c r="D69" s="181"/>
      <c r="E69" s="488" t="s">
        <v>160</v>
      </c>
      <c r="F69" s="488"/>
      <c r="G69" s="181"/>
      <c r="H69" s="181"/>
      <c r="I69" s="181"/>
      <c r="J69" s="180"/>
      <c r="K69" s="182"/>
      <c r="L69" s="171"/>
      <c r="M69" s="171"/>
      <c r="N69" s="171"/>
      <c r="O69" s="171"/>
      <c r="P69" s="171"/>
      <c r="Q69" s="171"/>
      <c r="R69" s="171"/>
    </row>
    <row r="70" spans="1:18" ht="10.5" customHeight="1">
      <c r="A70" s="179"/>
      <c r="B70" s="179"/>
      <c r="C70" s="180"/>
      <c r="D70" s="185" t="s">
        <v>94</v>
      </c>
      <c r="E70" s="807" t="s">
        <v>590</v>
      </c>
      <c r="F70" s="807"/>
      <c r="G70" s="807"/>
      <c r="H70" s="807"/>
      <c r="I70" s="808"/>
      <c r="J70" s="195"/>
      <c r="K70" s="182"/>
      <c r="L70" s="171"/>
      <c r="M70" s="171"/>
      <c r="N70" s="171"/>
      <c r="O70" s="171"/>
      <c r="P70" s="171"/>
      <c r="Q70" s="171"/>
      <c r="R70" s="171"/>
    </row>
    <row r="71" spans="1:18" ht="10.5" customHeight="1">
      <c r="A71" s="179"/>
      <c r="B71" s="179"/>
      <c r="C71" s="180"/>
      <c r="D71" s="181"/>
      <c r="E71" s="807"/>
      <c r="F71" s="807"/>
      <c r="G71" s="807"/>
      <c r="H71" s="807"/>
      <c r="I71" s="808"/>
      <c r="J71" s="195"/>
      <c r="K71" s="182"/>
      <c r="L71" s="171"/>
      <c r="M71" s="171"/>
      <c r="N71" s="171"/>
      <c r="O71" s="171"/>
      <c r="P71" s="171"/>
      <c r="Q71" s="171"/>
      <c r="R71" s="171"/>
    </row>
    <row r="72" spans="1:18" ht="10.5" customHeight="1">
      <c r="A72" s="179"/>
      <c r="B72" s="179"/>
      <c r="C72" s="181"/>
      <c r="D72" s="185" t="s">
        <v>94</v>
      </c>
      <c r="E72" s="213" t="s">
        <v>161</v>
      </c>
      <c r="F72" s="213"/>
      <c r="G72" s="181"/>
      <c r="H72" s="181"/>
      <c r="I72" s="181"/>
      <c r="J72" s="180"/>
      <c r="K72" s="182"/>
      <c r="L72" s="171"/>
      <c r="M72" s="171"/>
      <c r="N72" s="171"/>
      <c r="O72" s="171"/>
      <c r="P72" s="171"/>
      <c r="Q72" s="171"/>
      <c r="R72" s="171"/>
    </row>
    <row r="73" spans="1:18" ht="10.5" customHeight="1">
      <c r="A73" s="179"/>
      <c r="B73" s="179"/>
      <c r="C73" s="181"/>
      <c r="D73" s="185" t="s">
        <v>94</v>
      </c>
      <c r="E73" s="794" t="s">
        <v>591</v>
      </c>
      <c r="F73" s="794"/>
      <c r="G73" s="794"/>
      <c r="H73" s="794"/>
      <c r="I73" s="795"/>
      <c r="J73" s="180"/>
      <c r="K73" s="182"/>
      <c r="L73" s="171"/>
      <c r="M73" s="171"/>
      <c r="N73" s="171"/>
      <c r="O73" s="171"/>
      <c r="P73" s="171"/>
      <c r="Q73" s="171"/>
      <c r="R73" s="171"/>
    </row>
    <row r="74" spans="1:18" ht="10.5" customHeight="1">
      <c r="A74" s="179"/>
      <c r="B74" s="179"/>
      <c r="C74" s="181"/>
      <c r="D74" s="181"/>
      <c r="E74" s="794"/>
      <c r="F74" s="794"/>
      <c r="G74" s="794"/>
      <c r="H74" s="794"/>
      <c r="I74" s="795"/>
      <c r="J74" s="180"/>
      <c r="K74" s="182"/>
      <c r="L74" s="171"/>
      <c r="M74" s="171"/>
      <c r="N74" s="171"/>
      <c r="O74" s="171"/>
      <c r="P74" s="171"/>
      <c r="Q74" s="171"/>
      <c r="R74" s="171"/>
    </row>
    <row r="75" spans="1:18" ht="10.5" customHeight="1">
      <c r="A75" s="179"/>
      <c r="B75" s="179"/>
      <c r="C75" s="181"/>
      <c r="D75" s="185" t="s">
        <v>94</v>
      </c>
      <c r="E75" s="488" t="s">
        <v>162</v>
      </c>
      <c r="F75" s="488"/>
      <c r="G75" s="181"/>
      <c r="H75" s="181"/>
      <c r="I75" s="181"/>
      <c r="J75" s="180"/>
      <c r="K75" s="182"/>
      <c r="L75" s="171"/>
      <c r="M75" s="171" t="str">
        <f>D64</f>
        <v>７. 工事の関係書類を過不足なく作成していることが確認できる。</v>
      </c>
      <c r="N75" s="171"/>
      <c r="O75" s="171"/>
      <c r="P75" s="171"/>
      <c r="Q75" s="171"/>
      <c r="R75" s="171"/>
    </row>
    <row r="76" spans="1:18" ht="10.5" customHeight="1">
      <c r="A76" s="179"/>
      <c r="B76" s="179"/>
      <c r="C76" s="181"/>
      <c r="D76" s="181"/>
      <c r="E76" s="181"/>
      <c r="F76" s="181"/>
      <c r="G76" s="181"/>
      <c r="H76" s="181"/>
      <c r="I76" s="181"/>
      <c r="J76" s="180"/>
      <c r="K76" s="182"/>
      <c r="L76" s="171"/>
      <c r="M76" s="171" t="s">
        <v>146</v>
      </c>
      <c r="N76" s="173">
        <f>COUNTIF(D65:D75,"〇")</f>
        <v>0</v>
      </c>
      <c r="O76" s="171" t="s">
        <v>147</v>
      </c>
      <c r="P76" s="173">
        <f>COUNTIF(D65:D75,"×")</f>
        <v>0</v>
      </c>
      <c r="Q76" s="171" t="s">
        <v>148</v>
      </c>
      <c r="R76" s="186" t="e">
        <f>ROUND(N76/(N76+P76),3)</f>
        <v>#DIV/0!</v>
      </c>
    </row>
    <row r="77" spans="1:18" ht="10.5" customHeight="1">
      <c r="A77" s="179"/>
      <c r="B77" s="179"/>
      <c r="C77" s="181"/>
      <c r="D77" s="181"/>
      <c r="E77" s="181"/>
      <c r="F77" s="181"/>
      <c r="G77" s="181"/>
      <c r="H77" s="181"/>
      <c r="I77" s="181"/>
      <c r="J77" s="180"/>
      <c r="K77" s="182"/>
      <c r="L77" s="171"/>
      <c r="M77" s="171"/>
      <c r="N77" s="171"/>
      <c r="O77" s="171"/>
      <c r="P77" s="171"/>
      <c r="Q77" s="171"/>
      <c r="R77" s="171"/>
    </row>
    <row r="78" spans="1:18" ht="10.5" customHeight="1">
      <c r="A78" s="179"/>
      <c r="B78" s="179"/>
      <c r="C78" s="184" t="str">
        <f>IF(N84+P84=0,"□",IF(R84&lt;2/3,"×",IF(OR(R84=2/3,R84&gt;2/3),"☑","□")))</f>
        <v>□</v>
      </c>
      <c r="D78" s="181" t="s">
        <v>163</v>
      </c>
      <c r="E78" s="181"/>
      <c r="G78" s="181"/>
      <c r="H78" s="181"/>
      <c r="I78" s="181"/>
      <c r="J78" s="180"/>
      <c r="K78" s="182"/>
      <c r="L78" s="171"/>
      <c r="M78" s="171"/>
      <c r="N78" s="171"/>
      <c r="O78" s="171"/>
      <c r="P78" s="171"/>
      <c r="Q78" s="171"/>
      <c r="R78" s="171"/>
    </row>
    <row r="79" spans="1:18" ht="10.5" customHeight="1">
      <c r="A79" s="179"/>
      <c r="B79" s="179"/>
      <c r="C79" s="181"/>
      <c r="D79" s="185" t="s">
        <v>94</v>
      </c>
      <c r="E79" s="181" t="s">
        <v>164</v>
      </c>
      <c r="G79" s="181"/>
      <c r="H79" s="181"/>
      <c r="I79" s="181"/>
      <c r="J79" s="180"/>
      <c r="K79" s="805"/>
      <c r="L79" s="171"/>
      <c r="M79" s="171"/>
      <c r="N79" s="171"/>
      <c r="O79" s="171"/>
      <c r="P79" s="171"/>
      <c r="Q79" s="171"/>
      <c r="R79" s="171"/>
    </row>
    <row r="80" spans="1:18" ht="10.5" customHeight="1">
      <c r="A80" s="179"/>
      <c r="B80" s="179"/>
      <c r="C80" s="181"/>
      <c r="D80" s="185" t="s">
        <v>94</v>
      </c>
      <c r="E80" s="181" t="s">
        <v>165</v>
      </c>
      <c r="G80" s="181"/>
      <c r="H80" s="181"/>
      <c r="I80" s="181"/>
      <c r="J80" s="180"/>
      <c r="K80" s="806"/>
      <c r="L80" s="171"/>
      <c r="M80" s="171"/>
      <c r="N80" s="171"/>
      <c r="O80" s="171"/>
      <c r="P80" s="171"/>
      <c r="Q80" s="171"/>
      <c r="R80" s="171"/>
    </row>
    <row r="81" spans="1:18" ht="10.5" customHeight="1">
      <c r="A81" s="179"/>
      <c r="B81" s="179"/>
      <c r="C81" s="181"/>
      <c r="D81" s="185" t="s">
        <v>94</v>
      </c>
      <c r="E81" s="181" t="s">
        <v>166</v>
      </c>
      <c r="G81" s="181"/>
      <c r="H81" s="181"/>
      <c r="I81" s="181"/>
      <c r="J81" s="180"/>
      <c r="K81" s="806"/>
      <c r="L81" s="171"/>
      <c r="M81" s="171"/>
      <c r="N81" s="171"/>
      <c r="O81" s="171"/>
      <c r="P81" s="171"/>
      <c r="Q81" s="171"/>
      <c r="R81" s="171"/>
    </row>
    <row r="82" spans="1:18" ht="10.5" customHeight="1">
      <c r="A82" s="179"/>
      <c r="B82" s="179"/>
      <c r="C82" s="181"/>
      <c r="D82" s="185" t="s">
        <v>94</v>
      </c>
      <c r="E82" s="181" t="s">
        <v>167</v>
      </c>
      <c r="G82" s="181"/>
      <c r="H82" s="181"/>
      <c r="I82" s="181"/>
      <c r="J82" s="180"/>
      <c r="K82" s="182"/>
      <c r="L82" s="171"/>
      <c r="M82" s="171"/>
      <c r="N82" s="171"/>
      <c r="O82" s="171"/>
      <c r="P82" s="171"/>
      <c r="Q82" s="171"/>
      <c r="R82" s="171"/>
    </row>
    <row r="83" spans="1:18" ht="10.5" customHeight="1">
      <c r="A83" s="179"/>
      <c r="B83" s="179"/>
      <c r="C83" s="181"/>
      <c r="D83" s="185" t="s">
        <v>94</v>
      </c>
      <c r="E83" s="181" t="s">
        <v>168</v>
      </c>
      <c r="G83" s="181"/>
      <c r="H83" s="181"/>
      <c r="I83" s="181"/>
      <c r="J83" s="180"/>
      <c r="K83" s="187"/>
      <c r="L83" s="171"/>
      <c r="M83" s="171" t="str">
        <f>D78</f>
        <v>８.工事記録写真等の整理に工夫がみられる。</v>
      </c>
      <c r="N83" s="171"/>
      <c r="O83" s="171"/>
      <c r="P83" s="171"/>
      <c r="Q83" s="171"/>
      <c r="R83" s="171"/>
    </row>
    <row r="84" spans="1:18" ht="10.5" customHeight="1">
      <c r="A84" s="179"/>
      <c r="B84" s="179"/>
      <c r="C84" s="181"/>
      <c r="D84" s="181"/>
      <c r="E84" s="181"/>
      <c r="F84" s="181"/>
      <c r="G84" s="181"/>
      <c r="H84" s="181"/>
      <c r="I84" s="181"/>
      <c r="J84" s="180"/>
      <c r="K84" s="187"/>
      <c r="L84" s="171"/>
      <c r="M84" s="171" t="s">
        <v>146</v>
      </c>
      <c r="N84" s="173">
        <f>COUNTIF(D79:D83,"〇")</f>
        <v>0</v>
      </c>
      <c r="O84" s="171" t="s">
        <v>147</v>
      </c>
      <c r="P84" s="173">
        <f>COUNTIF(D79:D83,"×")</f>
        <v>0</v>
      </c>
      <c r="Q84" s="171" t="s">
        <v>148</v>
      </c>
      <c r="R84" s="186" t="e">
        <f>ROUND(N84/(N84+P84),3)</f>
        <v>#DIV/0!</v>
      </c>
    </row>
    <row r="85" spans="1:18" ht="10.5" customHeight="1">
      <c r="A85" s="179"/>
      <c r="B85" s="179"/>
      <c r="C85" s="181"/>
      <c r="D85" s="181"/>
      <c r="E85" s="181"/>
      <c r="F85" s="181"/>
      <c r="G85" s="181"/>
      <c r="H85" s="181"/>
      <c r="I85" s="181"/>
      <c r="J85" s="180"/>
      <c r="K85" s="182"/>
      <c r="L85" s="171"/>
      <c r="M85" s="171"/>
      <c r="N85" s="171"/>
      <c r="O85" s="171"/>
      <c r="P85" s="171"/>
      <c r="Q85" s="171"/>
      <c r="R85" s="171"/>
    </row>
    <row r="86" spans="1:18" ht="10.5" customHeight="1">
      <c r="A86" s="179"/>
      <c r="B86" s="179"/>
      <c r="C86" s="184" t="str">
        <f>IF(N93+P93=0,"□",IF(R93&lt;2/3,"×",IF(OR(R93=2/3,R93&gt;2/3),"☑","□")))</f>
        <v>□</v>
      </c>
      <c r="D86" s="181" t="s">
        <v>607</v>
      </c>
      <c r="E86" s="181"/>
      <c r="G86" s="181"/>
      <c r="H86" s="181"/>
      <c r="I86" s="181"/>
      <c r="J86" s="180"/>
      <c r="K86" s="182"/>
      <c r="L86" s="171"/>
      <c r="M86" s="171"/>
      <c r="N86" s="171"/>
      <c r="O86" s="171"/>
      <c r="P86" s="171"/>
      <c r="Q86" s="171"/>
      <c r="R86" s="171"/>
    </row>
    <row r="87" spans="1:18" ht="10.5" customHeight="1">
      <c r="A87" s="179"/>
      <c r="B87" s="179"/>
      <c r="C87" s="181"/>
      <c r="D87" s="185" t="s">
        <v>94</v>
      </c>
      <c r="E87" s="181" t="s">
        <v>608</v>
      </c>
      <c r="G87" s="181"/>
      <c r="H87" s="181"/>
      <c r="I87" s="181"/>
      <c r="J87" s="180"/>
      <c r="K87" s="182"/>
      <c r="L87" s="171"/>
      <c r="M87" s="171"/>
      <c r="N87" s="171"/>
      <c r="O87" s="171"/>
      <c r="P87" s="171"/>
      <c r="Q87" s="171"/>
      <c r="R87" s="171"/>
    </row>
    <row r="88" spans="1:18" ht="10.5" customHeight="1">
      <c r="A88" s="179"/>
      <c r="B88" s="179"/>
      <c r="C88" s="181"/>
      <c r="D88" s="185" t="s">
        <v>94</v>
      </c>
      <c r="E88" s="181" t="s">
        <v>609</v>
      </c>
      <c r="G88" s="181"/>
      <c r="H88" s="181"/>
      <c r="I88" s="181"/>
      <c r="J88" s="180"/>
      <c r="K88" s="182"/>
      <c r="L88" s="171"/>
      <c r="M88" s="171"/>
      <c r="N88" s="171"/>
      <c r="O88" s="171"/>
      <c r="P88" s="171"/>
      <c r="Q88" s="171"/>
      <c r="R88" s="171"/>
    </row>
    <row r="89" spans="1:18" ht="10.5" customHeight="1">
      <c r="A89" s="179"/>
      <c r="B89" s="179"/>
      <c r="C89" s="181"/>
      <c r="D89" s="185" t="s">
        <v>94</v>
      </c>
      <c r="E89" s="171" t="s">
        <v>565</v>
      </c>
      <c r="G89" s="181"/>
      <c r="H89" s="181"/>
      <c r="I89" s="181"/>
      <c r="J89" s="180"/>
      <c r="K89" s="182"/>
      <c r="L89" s="171"/>
      <c r="M89" s="171"/>
      <c r="N89" s="171"/>
      <c r="O89" s="171"/>
      <c r="P89" s="171"/>
      <c r="Q89" s="171"/>
      <c r="R89" s="171"/>
    </row>
    <row r="90" spans="1:18" ht="10.5" customHeight="1">
      <c r="A90" s="179"/>
      <c r="B90" s="179"/>
      <c r="C90" s="181"/>
      <c r="D90" s="185" t="s">
        <v>94</v>
      </c>
      <c r="E90" s="181" t="s">
        <v>610</v>
      </c>
      <c r="G90" s="181"/>
      <c r="H90" s="181"/>
      <c r="I90" s="181"/>
      <c r="J90" s="180"/>
      <c r="K90" s="182"/>
      <c r="L90" s="171"/>
      <c r="M90" s="171"/>
      <c r="N90" s="171"/>
      <c r="O90" s="171"/>
      <c r="P90" s="171"/>
      <c r="Q90" s="171"/>
      <c r="R90" s="171"/>
    </row>
    <row r="91" spans="1:18" ht="10.5" customHeight="1">
      <c r="A91" s="179"/>
      <c r="B91" s="179"/>
      <c r="C91" s="181"/>
      <c r="D91" s="185" t="s">
        <v>94</v>
      </c>
      <c r="E91" s="171" t="s">
        <v>611</v>
      </c>
      <c r="G91" s="181"/>
      <c r="H91" s="181"/>
      <c r="I91" s="181"/>
      <c r="J91" s="180"/>
      <c r="K91" s="182"/>
      <c r="L91" s="171"/>
      <c r="M91" s="171"/>
      <c r="N91" s="171"/>
      <c r="O91" s="171"/>
      <c r="P91" s="171"/>
      <c r="Q91" s="171"/>
      <c r="R91" s="171"/>
    </row>
    <row r="92" spans="1:18" ht="10.5" customHeight="1">
      <c r="A92" s="179"/>
      <c r="B92" s="179"/>
      <c r="C92" s="181"/>
      <c r="D92" s="185" t="s">
        <v>94</v>
      </c>
      <c r="E92" s="181" t="s">
        <v>612</v>
      </c>
      <c r="G92" s="181"/>
      <c r="H92" s="181"/>
      <c r="I92" s="181"/>
      <c r="J92" s="180"/>
      <c r="K92" s="182"/>
      <c r="L92" s="171"/>
      <c r="M92" s="171" t="str">
        <f>D86</f>
        <v>９.建設副産物の再利用等への取り組みが適切になされている。</v>
      </c>
      <c r="N92" s="171"/>
      <c r="O92" s="171"/>
      <c r="P92" s="171"/>
      <c r="Q92" s="171"/>
      <c r="R92" s="171"/>
    </row>
    <row r="93" spans="1:18" ht="10.5" customHeight="1">
      <c r="A93" s="179"/>
      <c r="B93" s="179"/>
      <c r="C93" s="181"/>
      <c r="D93" s="185" t="s">
        <v>94</v>
      </c>
      <c r="E93" s="181" t="s">
        <v>613</v>
      </c>
      <c r="G93" s="181"/>
      <c r="H93" s="181"/>
      <c r="I93" s="181"/>
      <c r="J93" s="180"/>
      <c r="K93" s="182"/>
      <c r="L93" s="171"/>
      <c r="M93" s="171" t="s">
        <v>146</v>
      </c>
      <c r="N93" s="173">
        <f>COUNTIF(D87:D93,"〇")</f>
        <v>0</v>
      </c>
      <c r="O93" s="171" t="s">
        <v>147</v>
      </c>
      <c r="P93" s="173">
        <f>COUNTIF(D87:D93,"×")</f>
        <v>0</v>
      </c>
      <c r="Q93" s="171" t="s">
        <v>148</v>
      </c>
      <c r="R93" s="186" t="e">
        <f>ROUND(N93/(N93+P93),3)</f>
        <v>#DIV/0!</v>
      </c>
    </row>
    <row r="94" spans="1:18" ht="10.5" customHeight="1">
      <c r="A94" s="179"/>
      <c r="B94" s="179"/>
      <c r="C94" s="181"/>
      <c r="D94" s="181"/>
      <c r="E94" s="181"/>
      <c r="F94" s="181"/>
      <c r="G94" s="181"/>
      <c r="H94" s="181"/>
      <c r="I94" s="181"/>
      <c r="J94" s="180"/>
      <c r="K94" s="182"/>
      <c r="L94" s="171"/>
      <c r="M94" s="171"/>
      <c r="N94" s="171"/>
      <c r="O94" s="171"/>
      <c r="P94" s="171"/>
      <c r="Q94" s="171"/>
      <c r="R94" s="171"/>
    </row>
    <row r="95" spans="1:18" ht="10.5" customHeight="1">
      <c r="A95" s="179"/>
      <c r="B95" s="179"/>
      <c r="C95" s="184" t="str">
        <f>IF(N99+P99=0,"□",IF(R99&lt;2/3,"×",IF(OR(R99=2/3,R99&gt;2/3),"☑","□")))</f>
        <v>□</v>
      </c>
      <c r="D95" s="181" t="s">
        <v>614</v>
      </c>
      <c r="E95" s="181"/>
      <c r="G95" s="181"/>
      <c r="H95" s="181"/>
      <c r="I95" s="181"/>
      <c r="J95" s="180"/>
      <c r="K95" s="182"/>
      <c r="L95" s="171"/>
      <c r="M95" s="171"/>
      <c r="N95" s="171"/>
      <c r="O95" s="171"/>
      <c r="P95" s="171"/>
      <c r="Q95" s="171"/>
      <c r="R95" s="171"/>
    </row>
    <row r="96" spans="1:18" ht="10.5" customHeight="1">
      <c r="A96" s="179"/>
      <c r="B96" s="179"/>
      <c r="C96" s="181"/>
      <c r="D96" s="185" t="s">
        <v>94</v>
      </c>
      <c r="E96" s="181" t="s">
        <v>615</v>
      </c>
      <c r="G96" s="181"/>
      <c r="H96" s="181"/>
      <c r="I96" s="181"/>
      <c r="J96" s="180"/>
      <c r="K96" s="182"/>
      <c r="L96" s="171"/>
      <c r="M96" s="171"/>
      <c r="N96" s="171"/>
      <c r="O96" s="171"/>
      <c r="P96" s="171"/>
      <c r="Q96" s="171"/>
      <c r="R96" s="171"/>
    </row>
    <row r="97" spans="1:18" ht="10.5" customHeight="1">
      <c r="A97" s="179"/>
      <c r="B97" s="179"/>
      <c r="C97" s="181"/>
      <c r="D97" s="185" t="s">
        <v>94</v>
      </c>
      <c r="E97" s="181" t="s">
        <v>616</v>
      </c>
      <c r="G97" s="181"/>
      <c r="H97" s="181"/>
      <c r="I97" s="181"/>
      <c r="J97" s="180"/>
      <c r="K97" s="182"/>
      <c r="L97" s="171"/>
      <c r="M97" s="171"/>
      <c r="N97" s="171"/>
      <c r="O97" s="171"/>
      <c r="P97" s="171"/>
      <c r="Q97" s="171"/>
      <c r="R97" s="171"/>
    </row>
    <row r="98" spans="1:18" ht="10.5" customHeight="1">
      <c r="A98" s="179"/>
      <c r="B98" s="179"/>
      <c r="C98" s="181"/>
      <c r="D98" s="185" t="s">
        <v>94</v>
      </c>
      <c r="E98" s="181" t="s">
        <v>617</v>
      </c>
      <c r="G98" s="181"/>
      <c r="H98" s="181"/>
      <c r="I98" s="181"/>
      <c r="J98" s="180"/>
      <c r="K98" s="182"/>
      <c r="L98" s="171"/>
      <c r="M98" s="171" t="str">
        <f>D95</f>
        <v>１０.建設業退職金共済制度が適切に運用されている。（中小企業退職金共済制度加入者は、これに読み替える。）</v>
      </c>
      <c r="N98" s="171"/>
      <c r="O98" s="171"/>
      <c r="P98" s="171"/>
      <c r="Q98" s="171"/>
      <c r="R98" s="171"/>
    </row>
    <row r="99" spans="1:18" ht="10.5" customHeight="1">
      <c r="A99" s="179"/>
      <c r="B99" s="179"/>
      <c r="C99" s="181"/>
      <c r="D99" s="185" t="s">
        <v>94</v>
      </c>
      <c r="E99" s="181" t="s">
        <v>566</v>
      </c>
      <c r="G99" s="181"/>
      <c r="H99" s="181"/>
      <c r="I99" s="181"/>
      <c r="J99" s="180"/>
      <c r="K99" s="182"/>
      <c r="L99" s="171"/>
      <c r="M99" s="171" t="s">
        <v>146</v>
      </c>
      <c r="N99" s="173">
        <f>COUNTIF(D96:D99,"〇")</f>
        <v>0</v>
      </c>
      <c r="O99" s="171" t="s">
        <v>147</v>
      </c>
      <c r="P99" s="173">
        <f>COUNTIF(D96:D99,"×")</f>
        <v>0</v>
      </c>
      <c r="Q99" s="171" t="s">
        <v>148</v>
      </c>
      <c r="R99" s="186" t="e">
        <f>ROUND(N99/(N99+P99),3)</f>
        <v>#DIV/0!</v>
      </c>
    </row>
    <row r="100" spans="1:18" ht="10.5" customHeight="1">
      <c r="A100" s="179"/>
      <c r="B100" s="179"/>
      <c r="C100" s="181"/>
      <c r="D100" s="181"/>
      <c r="E100" s="181"/>
      <c r="F100" s="181"/>
      <c r="G100" s="181"/>
      <c r="H100" s="181"/>
      <c r="I100" s="181"/>
      <c r="J100" s="180"/>
      <c r="K100" s="182"/>
      <c r="L100" s="171"/>
      <c r="M100" s="171"/>
      <c r="N100" s="171"/>
      <c r="O100" s="171"/>
      <c r="P100" s="171"/>
      <c r="Q100" s="171"/>
      <c r="R100" s="171"/>
    </row>
    <row r="101" spans="1:18" ht="10.5" customHeight="1">
      <c r="A101" s="189"/>
      <c r="B101" s="189"/>
      <c r="C101" s="191"/>
      <c r="D101" s="191"/>
      <c r="E101" s="191"/>
      <c r="F101" s="191"/>
      <c r="G101" s="191"/>
      <c r="H101" s="191"/>
      <c r="I101" s="191"/>
      <c r="J101" s="190"/>
      <c r="K101" s="192"/>
      <c r="L101" s="171"/>
      <c r="M101" s="171"/>
      <c r="N101" s="171"/>
      <c r="O101" s="171"/>
      <c r="P101" s="171"/>
      <c r="Q101" s="171"/>
      <c r="R101" s="171"/>
    </row>
    <row r="102" spans="1:18" ht="9" customHeight="1">
      <c r="A102" s="191"/>
      <c r="B102" s="191"/>
      <c r="C102" s="191"/>
      <c r="D102" s="191"/>
      <c r="E102" s="191"/>
      <c r="F102" s="191"/>
      <c r="G102" s="191"/>
      <c r="H102" s="191"/>
      <c r="I102" s="191"/>
      <c r="J102" s="181"/>
      <c r="K102" s="169"/>
      <c r="L102" s="171"/>
      <c r="M102" s="171"/>
      <c r="N102" s="171"/>
      <c r="O102" s="171"/>
      <c r="P102" s="171"/>
      <c r="Q102" s="171"/>
      <c r="R102" s="171"/>
    </row>
    <row r="103" spans="1:18" ht="9.75" customHeight="1">
      <c r="A103" s="174" t="s">
        <v>129</v>
      </c>
      <c r="B103" s="174" t="s">
        <v>130</v>
      </c>
      <c r="C103" s="799" t="s">
        <v>131</v>
      </c>
      <c r="D103" s="800"/>
      <c r="E103" s="800"/>
      <c r="F103" s="801"/>
      <c r="G103" s="174" t="s">
        <v>132</v>
      </c>
      <c r="H103" s="174" t="s">
        <v>133</v>
      </c>
      <c r="I103" s="451" t="s">
        <v>134</v>
      </c>
      <c r="J103" s="799" t="s">
        <v>135</v>
      </c>
      <c r="K103" s="801"/>
      <c r="L103" s="171"/>
      <c r="M103" s="171"/>
      <c r="N103" s="171"/>
      <c r="O103" s="171"/>
      <c r="P103" s="171"/>
      <c r="Q103" s="171"/>
      <c r="R103" s="171"/>
    </row>
    <row r="104" spans="1:18" ht="9.75" customHeight="1">
      <c r="A104" s="196"/>
      <c r="B104" s="196"/>
      <c r="C104" s="181"/>
      <c r="D104" s="181"/>
      <c r="E104" s="181"/>
      <c r="F104" s="181" t="s">
        <v>169</v>
      </c>
      <c r="G104" s="177"/>
      <c r="H104" s="177"/>
      <c r="I104" s="177"/>
      <c r="J104" s="176"/>
      <c r="K104" s="178"/>
      <c r="L104" s="171"/>
      <c r="M104" s="171"/>
      <c r="N104" s="171"/>
      <c r="O104" s="171"/>
      <c r="P104" s="171"/>
      <c r="Q104" s="171"/>
      <c r="R104" s="171"/>
    </row>
    <row r="105" spans="1:18" ht="9.75" customHeight="1">
      <c r="A105" s="179"/>
      <c r="B105" s="179"/>
      <c r="C105" s="184" t="str">
        <f>IF(N111+P111=0,"□",IF(R111&lt;2/3,"×",IF(OR(R111=2/3,R111&gt;2/3),"☑","□")))</f>
        <v>□</v>
      </c>
      <c r="D105" s="181" t="s">
        <v>170</v>
      </c>
      <c r="E105" s="181"/>
      <c r="G105" s="181"/>
      <c r="H105" s="181"/>
      <c r="I105" s="181"/>
      <c r="J105" s="180"/>
      <c r="K105" s="182"/>
      <c r="L105" s="171"/>
      <c r="M105" s="171"/>
      <c r="N105" s="171"/>
      <c r="O105" s="171"/>
      <c r="P105" s="171"/>
      <c r="Q105" s="171"/>
      <c r="R105" s="171"/>
    </row>
    <row r="106" spans="1:18" ht="9.75" customHeight="1">
      <c r="A106" s="179"/>
      <c r="B106" s="179"/>
      <c r="C106" s="181"/>
      <c r="D106" s="185" t="s">
        <v>94</v>
      </c>
      <c r="E106" s="181" t="s">
        <v>567</v>
      </c>
      <c r="G106" s="181"/>
      <c r="H106" s="181"/>
      <c r="I106" s="181"/>
      <c r="J106" s="180"/>
      <c r="K106" s="182"/>
      <c r="L106" s="171"/>
      <c r="M106" s="171"/>
      <c r="N106" s="171"/>
      <c r="O106" s="171"/>
      <c r="P106" s="171"/>
      <c r="Q106" s="171"/>
      <c r="R106" s="171"/>
    </row>
    <row r="107" spans="1:18" ht="9.75" customHeight="1">
      <c r="A107" s="179"/>
      <c r="B107" s="179"/>
      <c r="C107" s="181"/>
      <c r="D107" s="185" t="s">
        <v>94</v>
      </c>
      <c r="E107" s="794" t="s">
        <v>777</v>
      </c>
      <c r="F107" s="794"/>
      <c r="G107" s="794"/>
      <c r="H107" s="794"/>
      <c r="I107" s="795"/>
      <c r="J107" s="180"/>
      <c r="K107" s="182"/>
      <c r="L107" s="171"/>
      <c r="M107" s="171"/>
      <c r="N107" s="171"/>
      <c r="O107" s="171"/>
      <c r="P107" s="171"/>
      <c r="Q107" s="171"/>
      <c r="R107" s="171"/>
    </row>
    <row r="108" spans="1:18" ht="9.75" customHeight="1">
      <c r="A108" s="179"/>
      <c r="B108" s="179"/>
      <c r="C108" s="181"/>
      <c r="D108" s="181"/>
      <c r="E108" s="794"/>
      <c r="F108" s="794"/>
      <c r="G108" s="794"/>
      <c r="H108" s="794"/>
      <c r="I108" s="795"/>
      <c r="J108" s="180"/>
      <c r="K108" s="182"/>
      <c r="L108" s="171"/>
      <c r="M108" s="171"/>
      <c r="N108" s="171"/>
      <c r="O108" s="171"/>
      <c r="P108" s="171"/>
      <c r="Q108" s="171"/>
      <c r="R108" s="171"/>
    </row>
    <row r="109" spans="1:18" ht="9.75" customHeight="1">
      <c r="A109" s="179"/>
      <c r="B109" s="179"/>
      <c r="C109" s="181"/>
      <c r="D109" s="185" t="s">
        <v>94</v>
      </c>
      <c r="E109" s="181" t="s">
        <v>171</v>
      </c>
      <c r="G109" s="181"/>
      <c r="H109" s="181"/>
      <c r="I109" s="181"/>
      <c r="J109" s="180"/>
      <c r="K109" s="182"/>
      <c r="L109" s="171"/>
      <c r="M109" s="171"/>
      <c r="N109" s="171"/>
      <c r="O109" s="171"/>
      <c r="P109" s="171"/>
      <c r="Q109" s="171"/>
      <c r="R109" s="171"/>
    </row>
    <row r="110" spans="1:18" ht="9.75" customHeight="1">
      <c r="A110" s="179"/>
      <c r="B110" s="179"/>
      <c r="C110" s="181"/>
      <c r="D110" s="185" t="s">
        <v>94</v>
      </c>
      <c r="E110" s="181" t="s">
        <v>172</v>
      </c>
      <c r="G110" s="181"/>
      <c r="H110" s="181"/>
      <c r="I110" s="181"/>
      <c r="J110" s="180"/>
      <c r="K110" s="182"/>
      <c r="L110" s="171"/>
      <c r="M110" s="171" t="str">
        <f>D105</f>
        <v>１１.社内の管理基準等が作成され管理している｡</v>
      </c>
      <c r="N110" s="171"/>
      <c r="O110" s="171"/>
      <c r="P110" s="171"/>
      <c r="Q110" s="171"/>
      <c r="R110" s="171"/>
    </row>
    <row r="111" spans="1:18" ht="9.75" customHeight="1">
      <c r="A111" s="179"/>
      <c r="B111" s="179"/>
      <c r="C111" s="181"/>
      <c r="D111" s="181"/>
      <c r="E111" s="181"/>
      <c r="F111" s="181"/>
      <c r="G111" s="181"/>
      <c r="H111" s="181"/>
      <c r="I111" s="181"/>
      <c r="J111" s="180"/>
      <c r="K111" s="182"/>
      <c r="L111" s="171"/>
      <c r="M111" s="171" t="s">
        <v>146</v>
      </c>
      <c r="N111" s="173">
        <f>COUNTIF(D106:D110,"〇")</f>
        <v>0</v>
      </c>
      <c r="O111" s="171" t="s">
        <v>147</v>
      </c>
      <c r="P111" s="173">
        <f>COUNTIF(D106:D110,"×")</f>
        <v>0</v>
      </c>
      <c r="Q111" s="171" t="s">
        <v>148</v>
      </c>
      <c r="R111" s="186" t="e">
        <f>ROUND(N111/(N111+P111),3)</f>
        <v>#DIV/0!</v>
      </c>
    </row>
    <row r="112" spans="1:18" ht="9.75" customHeight="1">
      <c r="A112" s="179"/>
      <c r="B112" s="179"/>
      <c r="C112" s="184" t="str">
        <f>IF(N119+P119=0,"□",IF(R119&lt;2/3,"×",IF(OR(R119=2/3,R119&gt;2/3),"☑","□")))</f>
        <v>□</v>
      </c>
      <c r="D112" s="181" t="s">
        <v>173</v>
      </c>
      <c r="E112" s="181"/>
      <c r="G112" s="181"/>
      <c r="H112" s="181"/>
      <c r="I112" s="181"/>
      <c r="J112" s="180"/>
      <c r="K112" s="805"/>
      <c r="L112" s="171"/>
      <c r="M112" s="171"/>
      <c r="N112" s="171"/>
      <c r="O112" s="171"/>
      <c r="P112" s="171"/>
      <c r="Q112" s="171"/>
      <c r="R112" s="171"/>
    </row>
    <row r="113" spans="1:18" ht="9.75" customHeight="1">
      <c r="A113" s="179"/>
      <c r="B113" s="179"/>
      <c r="C113" s="181"/>
      <c r="D113" s="185" t="s">
        <v>94</v>
      </c>
      <c r="E113" s="181" t="s">
        <v>568</v>
      </c>
      <c r="G113" s="181"/>
      <c r="H113" s="181"/>
      <c r="I113" s="181"/>
      <c r="J113" s="180"/>
      <c r="K113" s="806"/>
      <c r="L113" s="171"/>
      <c r="M113" s="171"/>
      <c r="N113" s="171"/>
      <c r="O113" s="171"/>
      <c r="P113" s="171"/>
      <c r="Q113" s="171"/>
      <c r="R113" s="171"/>
    </row>
    <row r="114" spans="1:18" ht="9.75" customHeight="1">
      <c r="A114" s="179"/>
      <c r="B114" s="179"/>
      <c r="C114" s="181"/>
      <c r="D114" s="185" t="s">
        <v>94</v>
      </c>
      <c r="E114" s="181" t="s">
        <v>618</v>
      </c>
      <c r="G114" s="181"/>
      <c r="H114" s="181"/>
      <c r="I114" s="181"/>
      <c r="J114" s="180"/>
      <c r="K114" s="182"/>
      <c r="L114" s="171"/>
      <c r="M114" s="171"/>
      <c r="N114" s="171"/>
      <c r="O114" s="171"/>
      <c r="P114" s="171"/>
      <c r="Q114" s="171"/>
      <c r="R114" s="171"/>
    </row>
    <row r="115" spans="1:18" ht="9.75" customHeight="1">
      <c r="A115" s="179"/>
      <c r="B115" s="179"/>
      <c r="C115" s="181"/>
      <c r="D115" s="185" t="s">
        <v>94</v>
      </c>
      <c r="E115" s="794" t="s">
        <v>619</v>
      </c>
      <c r="F115" s="794"/>
      <c r="G115" s="794"/>
      <c r="H115" s="794"/>
      <c r="I115" s="795"/>
      <c r="J115" s="180"/>
      <c r="K115" s="182"/>
      <c r="L115" s="171"/>
      <c r="M115" s="171"/>
      <c r="N115" s="171"/>
      <c r="O115" s="171"/>
      <c r="P115" s="171"/>
      <c r="Q115" s="171"/>
      <c r="R115" s="171"/>
    </row>
    <row r="116" spans="1:18" ht="9.75" customHeight="1">
      <c r="A116" s="179"/>
      <c r="B116" s="179"/>
      <c r="C116" s="181"/>
      <c r="E116" s="794"/>
      <c r="F116" s="794"/>
      <c r="G116" s="794"/>
      <c r="H116" s="794"/>
      <c r="I116" s="795"/>
      <c r="J116" s="180"/>
      <c r="K116" s="182"/>
      <c r="L116" s="171"/>
      <c r="M116" s="171"/>
      <c r="N116" s="171"/>
      <c r="O116" s="171"/>
      <c r="P116" s="171"/>
      <c r="Q116" s="171"/>
      <c r="R116" s="171"/>
    </row>
    <row r="117" spans="1:18" ht="9.75" customHeight="1">
      <c r="A117" s="179"/>
      <c r="B117" s="179"/>
      <c r="C117" s="181"/>
      <c r="D117" s="185" t="s">
        <v>94</v>
      </c>
      <c r="E117" s="181" t="s">
        <v>623</v>
      </c>
      <c r="G117" s="181"/>
      <c r="H117" s="181"/>
      <c r="I117" s="181"/>
      <c r="J117" s="180"/>
      <c r="K117" s="182"/>
      <c r="L117" s="171"/>
      <c r="M117" s="171"/>
      <c r="N117" s="171"/>
      <c r="O117" s="171"/>
      <c r="P117" s="171"/>
      <c r="Q117" s="171"/>
      <c r="R117" s="171"/>
    </row>
    <row r="118" spans="1:18" ht="9.75" customHeight="1">
      <c r="A118" s="179"/>
      <c r="B118" s="179"/>
      <c r="C118" s="181"/>
      <c r="D118" s="185" t="s">
        <v>94</v>
      </c>
      <c r="E118" s="181" t="s">
        <v>620</v>
      </c>
      <c r="G118" s="181"/>
      <c r="H118" s="181"/>
      <c r="I118" s="181"/>
      <c r="J118" s="180"/>
      <c r="K118" s="182"/>
      <c r="L118" s="171"/>
      <c r="M118" s="171" t="str">
        <f>D112</f>
        <v>１２.工事材料の品質を確保していることが確認できる。</v>
      </c>
      <c r="N118" s="171"/>
      <c r="O118" s="171"/>
      <c r="P118" s="171"/>
      <c r="Q118" s="171"/>
      <c r="R118" s="171"/>
    </row>
    <row r="119" spans="1:18" ht="9.75" customHeight="1">
      <c r="A119" s="179"/>
      <c r="B119" s="179"/>
      <c r="C119" s="181"/>
      <c r="D119" s="181"/>
      <c r="E119" s="181"/>
      <c r="F119" s="181"/>
      <c r="G119" s="181"/>
      <c r="H119" s="181"/>
      <c r="I119" s="181"/>
      <c r="J119" s="180"/>
      <c r="K119" s="182"/>
      <c r="L119" s="171"/>
      <c r="M119" s="171" t="s">
        <v>146</v>
      </c>
      <c r="N119" s="173">
        <f>COUNTIF(D113:D118,"〇")</f>
        <v>0</v>
      </c>
      <c r="O119" s="171" t="s">
        <v>147</v>
      </c>
      <c r="P119" s="173">
        <f>COUNTIF(D113:D118,"×")</f>
        <v>0</v>
      </c>
      <c r="Q119" s="171" t="s">
        <v>148</v>
      </c>
      <c r="R119" s="186">
        <f>IF(N119+P119=0,0,ROUND(N119/(N119+P119),3))</f>
        <v>0</v>
      </c>
    </row>
    <row r="120" spans="1:18" ht="9.75" customHeight="1">
      <c r="A120" s="179"/>
      <c r="B120" s="179"/>
      <c r="C120" s="181"/>
      <c r="D120" s="181"/>
      <c r="E120" s="181"/>
      <c r="F120" s="181" t="str">
        <f>"＊チェック着目リスト該当率＝（  "&amp;TEXT(N119,0)&amp; "  ）評価数／（  "&amp;TEXT(N119+P119,0)&amp;"  ）評価対象数＝（  "&amp;TEXT(ROUND(R119,4),"0.000")&amp;"   ）"</f>
        <v>＊チェック着目リスト該当率＝（  0  ）評価数／（  0  ）評価対象数＝（  0.000   ）</v>
      </c>
      <c r="G120" s="181"/>
      <c r="H120" s="181"/>
      <c r="I120" s="181"/>
      <c r="J120" s="180"/>
      <c r="K120" s="182"/>
      <c r="L120" s="171"/>
      <c r="M120" s="171"/>
      <c r="N120" s="171"/>
      <c r="O120" s="171"/>
      <c r="P120" s="171"/>
      <c r="Q120" s="171"/>
      <c r="R120" s="171"/>
    </row>
    <row r="121" spans="1:18" ht="9.75" customHeight="1">
      <c r="A121" s="179"/>
      <c r="B121" s="179"/>
      <c r="C121" s="181"/>
      <c r="D121" s="181"/>
      <c r="E121" s="181"/>
      <c r="F121" s="181"/>
      <c r="G121" s="181"/>
      <c r="H121" s="181"/>
      <c r="I121" s="181"/>
      <c r="J121" s="180"/>
      <c r="K121" s="182"/>
      <c r="L121" s="171"/>
      <c r="M121" s="171"/>
      <c r="N121" s="171"/>
      <c r="O121" s="171"/>
      <c r="P121" s="171"/>
      <c r="Q121" s="171"/>
      <c r="R121" s="171"/>
    </row>
    <row r="122" spans="1:18" ht="9.75" customHeight="1">
      <c r="A122" s="179"/>
      <c r="B122" s="179"/>
      <c r="C122" s="184" t="str">
        <f>IF(N129+P129=0,"□",IF(R129&lt;2/3,"×",IF(OR(R129=2/3,R129&gt;2/3),"☑","□")))</f>
        <v>□</v>
      </c>
      <c r="D122" s="181" t="s">
        <v>592</v>
      </c>
      <c r="E122" s="181"/>
      <c r="G122" s="181"/>
      <c r="H122" s="181"/>
      <c r="I122" s="181"/>
      <c r="J122" s="180"/>
      <c r="K122" s="805"/>
      <c r="L122" s="171"/>
      <c r="M122" s="171"/>
      <c r="N122" s="171"/>
      <c r="O122" s="171"/>
      <c r="P122" s="171"/>
      <c r="Q122" s="171"/>
      <c r="R122" s="171"/>
    </row>
    <row r="123" spans="1:18" ht="9.75" customHeight="1">
      <c r="A123" s="179"/>
      <c r="B123" s="179"/>
      <c r="C123" s="181"/>
      <c r="E123" s="171" t="s">
        <v>593</v>
      </c>
      <c r="G123" s="181"/>
      <c r="H123" s="181"/>
      <c r="I123" s="181"/>
      <c r="J123" s="180"/>
      <c r="K123" s="806"/>
      <c r="L123" s="171"/>
      <c r="M123" s="171"/>
      <c r="N123" s="171"/>
      <c r="O123" s="171"/>
      <c r="P123" s="171"/>
      <c r="Q123" s="171"/>
      <c r="R123" s="171"/>
    </row>
    <row r="124" spans="1:18" ht="9.75" customHeight="1">
      <c r="A124" s="179"/>
      <c r="B124" s="179"/>
      <c r="C124" s="181"/>
      <c r="D124" s="185" t="s">
        <v>94</v>
      </c>
      <c r="E124" s="181" t="s">
        <v>174</v>
      </c>
      <c r="G124" s="181"/>
      <c r="H124" s="181"/>
      <c r="I124" s="181"/>
      <c r="J124" s="180"/>
      <c r="K124" s="806"/>
      <c r="L124" s="171"/>
      <c r="M124" s="171"/>
      <c r="N124" s="171"/>
      <c r="O124" s="171"/>
      <c r="P124" s="171"/>
      <c r="Q124" s="171"/>
      <c r="R124" s="171"/>
    </row>
    <row r="125" spans="1:18" ht="9.75" customHeight="1">
      <c r="A125" s="179"/>
      <c r="B125" s="179"/>
      <c r="C125" s="181"/>
      <c r="D125" s="185" t="s">
        <v>94</v>
      </c>
      <c r="E125" s="181" t="s">
        <v>621</v>
      </c>
      <c r="G125" s="181"/>
      <c r="H125" s="181"/>
      <c r="I125" s="181"/>
      <c r="J125" s="180"/>
      <c r="K125" s="182"/>
      <c r="L125" s="171"/>
      <c r="M125" s="171"/>
      <c r="N125" s="171"/>
      <c r="O125" s="171"/>
      <c r="P125" s="171"/>
      <c r="Q125" s="171"/>
      <c r="R125" s="186"/>
    </row>
    <row r="126" spans="1:18" ht="9.75" customHeight="1">
      <c r="A126" s="179"/>
      <c r="B126" s="179"/>
      <c r="C126" s="181"/>
      <c r="D126" s="185" t="s">
        <v>94</v>
      </c>
      <c r="E126" s="181" t="s">
        <v>175</v>
      </c>
      <c r="G126" s="181"/>
      <c r="H126" s="181"/>
      <c r="I126" s="181"/>
      <c r="J126" s="180"/>
      <c r="K126" s="805"/>
      <c r="L126" s="171"/>
      <c r="M126" s="171"/>
      <c r="N126" s="171"/>
      <c r="O126" s="171"/>
      <c r="P126" s="171"/>
      <c r="Q126" s="171"/>
      <c r="R126" s="171"/>
    </row>
    <row r="127" spans="1:18" ht="9.75" customHeight="1">
      <c r="A127" s="179"/>
      <c r="B127" s="179"/>
      <c r="C127" s="181"/>
      <c r="D127" s="185" t="s">
        <v>94</v>
      </c>
      <c r="E127" s="181" t="s">
        <v>176</v>
      </c>
      <c r="G127" s="181"/>
      <c r="H127" s="181"/>
      <c r="I127" s="181"/>
      <c r="J127" s="180"/>
      <c r="K127" s="806"/>
      <c r="L127" s="171"/>
      <c r="M127" s="171"/>
      <c r="N127" s="171"/>
      <c r="O127" s="171"/>
      <c r="P127" s="171"/>
      <c r="Q127" s="171"/>
      <c r="R127" s="171"/>
    </row>
    <row r="128" spans="1:18" ht="9.75" customHeight="1">
      <c r="A128" s="179"/>
      <c r="B128" s="179"/>
      <c r="C128" s="181"/>
      <c r="D128" s="185" t="s">
        <v>94</v>
      </c>
      <c r="E128" s="181" t="s">
        <v>622</v>
      </c>
      <c r="G128" s="181"/>
      <c r="H128" s="181"/>
      <c r="I128" s="181"/>
      <c r="J128" s="180"/>
      <c r="K128" s="806"/>
      <c r="L128" s="171"/>
      <c r="M128" s="171" t="str">
        <f>D122</f>
        <v>１３.品質証明体制が確立され、品質証明員による関係書類、出来形、品質等の確認を工事全般にわたって行っていることが確認できる。</v>
      </c>
      <c r="N128" s="171"/>
      <c r="O128" s="171"/>
      <c r="P128" s="171"/>
      <c r="Q128" s="171"/>
      <c r="R128" s="171"/>
    </row>
    <row r="129" spans="1:25" ht="9.75" customHeight="1">
      <c r="A129" s="179"/>
      <c r="B129" s="179"/>
      <c r="C129" s="181"/>
      <c r="D129" s="181"/>
      <c r="E129" s="181"/>
      <c r="F129" s="181"/>
      <c r="G129" s="181"/>
      <c r="H129" s="181"/>
      <c r="I129" s="181"/>
      <c r="J129" s="180"/>
      <c r="K129" s="182"/>
      <c r="L129" s="171"/>
      <c r="M129" s="171" t="s">
        <v>146</v>
      </c>
      <c r="N129" s="173">
        <f>COUNTIF(D124:D128,"〇")</f>
        <v>0</v>
      </c>
      <c r="O129" s="171" t="s">
        <v>147</v>
      </c>
      <c r="P129" s="173">
        <f>COUNTIF(D124:D128,"×")</f>
        <v>0</v>
      </c>
      <c r="Q129" s="171" t="s">
        <v>148</v>
      </c>
      <c r="R129" s="186">
        <f>IF(N129+P129=0,0,ROUND(N129/(N129+P129),3))</f>
        <v>0</v>
      </c>
    </row>
    <row r="130" spans="1:25" ht="9.75" customHeight="1">
      <c r="A130" s="179"/>
      <c r="B130" s="179"/>
      <c r="C130" s="181"/>
      <c r="D130" s="181"/>
      <c r="E130" s="181"/>
      <c r="F130" s="181" t="str">
        <f>"＊チェック着目リスト該当率＝（  "&amp;TEXT(N129,0)&amp; "  ）評価数／（  "&amp;TEXT(N129+P129,0)&amp;"  ）評価対象数＝（  "&amp;TEXT(ROUND(R129,4),"0.000")&amp;"   ）"</f>
        <v>＊チェック着目リスト該当率＝（  0  ）評価数／（  0  ）評価対象数＝（  0.000   ）</v>
      </c>
      <c r="G130" s="181"/>
      <c r="H130" s="181"/>
      <c r="I130" s="181"/>
      <c r="J130" s="180"/>
      <c r="K130" s="182"/>
      <c r="L130" s="171"/>
      <c r="M130" s="171"/>
      <c r="N130" s="171"/>
      <c r="O130" s="171"/>
      <c r="P130" s="171"/>
      <c r="Q130" s="171"/>
      <c r="R130" s="171"/>
    </row>
    <row r="131" spans="1:25" ht="9.75" customHeight="1">
      <c r="A131" s="179"/>
      <c r="B131" s="179"/>
      <c r="C131" s="181"/>
      <c r="D131" s="181"/>
      <c r="E131" s="181"/>
      <c r="F131" s="181"/>
      <c r="G131" s="181"/>
      <c r="H131" s="181"/>
      <c r="I131" s="181"/>
      <c r="J131" s="180"/>
      <c r="K131" s="182"/>
      <c r="L131" s="171"/>
      <c r="M131" s="171"/>
      <c r="N131" s="171"/>
      <c r="O131" s="171"/>
      <c r="P131" s="171"/>
      <c r="Q131" s="171"/>
      <c r="R131" s="171"/>
    </row>
    <row r="132" spans="1:25" ht="9.75" customHeight="1">
      <c r="A132" s="179"/>
      <c r="B132" s="179"/>
      <c r="C132" s="181"/>
      <c r="D132" s="181"/>
      <c r="E132" s="181"/>
      <c r="F132" s="181"/>
      <c r="G132" s="181"/>
      <c r="H132" s="181"/>
      <c r="I132" s="181"/>
      <c r="J132" s="180"/>
      <c r="K132" s="182"/>
      <c r="L132" s="171"/>
      <c r="M132" s="171"/>
      <c r="N132" s="171"/>
      <c r="O132" s="171"/>
      <c r="P132" s="171"/>
      <c r="Q132" s="171"/>
      <c r="R132" s="171"/>
    </row>
    <row r="133" spans="1:25" ht="9.75" customHeight="1">
      <c r="A133" s="179"/>
      <c r="B133" s="179"/>
      <c r="C133" s="197" t="s">
        <v>95</v>
      </c>
      <c r="D133" s="181" t="s">
        <v>177</v>
      </c>
      <c r="E133" s="181"/>
      <c r="G133" s="181"/>
      <c r="H133" s="181"/>
      <c r="I133" s="181"/>
      <c r="J133" s="180"/>
      <c r="K133" s="182"/>
      <c r="L133" s="171"/>
      <c r="M133" s="171"/>
      <c r="N133" s="171"/>
      <c r="O133" s="171"/>
      <c r="P133" s="171"/>
      <c r="Q133" s="171"/>
      <c r="R133" s="171"/>
    </row>
    <row r="134" spans="1:25" ht="9.75" customHeight="1">
      <c r="A134" s="179"/>
      <c r="B134" s="179"/>
      <c r="C134" s="181"/>
      <c r="D134" s="181"/>
      <c r="E134" s="181"/>
      <c r="F134" s="181"/>
      <c r="G134" s="181"/>
      <c r="H134" s="181"/>
      <c r="I134" s="181"/>
      <c r="J134" s="180"/>
      <c r="K134" s="182"/>
      <c r="L134" s="171"/>
      <c r="M134" s="171"/>
      <c r="N134" s="171"/>
      <c r="O134" s="171"/>
      <c r="P134" s="171"/>
      <c r="Q134" s="171"/>
      <c r="R134" s="171"/>
    </row>
    <row r="135" spans="1:25" ht="9.75" customHeight="1">
      <c r="A135" s="179"/>
      <c r="B135" s="179"/>
      <c r="C135" s="181"/>
      <c r="D135" s="181"/>
      <c r="E135" s="181"/>
      <c r="F135" s="181" t="s">
        <v>178</v>
      </c>
      <c r="G135" s="181"/>
      <c r="H135" s="181"/>
      <c r="I135" s="181"/>
      <c r="J135" s="180"/>
      <c r="K135" s="182"/>
      <c r="L135" s="171"/>
      <c r="M135" s="171"/>
      <c r="N135" s="171"/>
      <c r="O135" s="171"/>
      <c r="P135" s="171"/>
      <c r="Q135" s="171"/>
      <c r="R135" s="171"/>
    </row>
    <row r="136" spans="1:25" ht="9.75" customHeight="1">
      <c r="A136" s="179"/>
      <c r="B136" s="179"/>
      <c r="C136" s="181"/>
      <c r="D136" s="181"/>
      <c r="E136" s="181"/>
      <c r="F136" s="181"/>
      <c r="G136" s="181"/>
      <c r="H136" s="181"/>
      <c r="I136" s="181"/>
      <c r="J136" s="180"/>
      <c r="K136" s="182"/>
      <c r="L136" s="171"/>
      <c r="M136" s="171" t="s">
        <v>628</v>
      </c>
      <c r="N136" s="171"/>
      <c r="O136" s="171"/>
      <c r="P136" s="171"/>
      <c r="Q136" s="171"/>
      <c r="R136" s="171"/>
    </row>
    <row r="137" spans="1:25" ht="9.75" customHeight="1">
      <c r="A137" s="179"/>
      <c r="B137" s="179"/>
      <c r="C137" s="181"/>
      <c r="D137" s="181"/>
      <c r="E137" s="181"/>
      <c r="F137" s="181" t="s">
        <v>630</v>
      </c>
      <c r="G137" s="181"/>
      <c r="H137" s="181"/>
      <c r="I137" s="181"/>
      <c r="J137" s="180"/>
      <c r="K137" s="182"/>
      <c r="L137" s="171"/>
      <c r="M137" s="181" t="s">
        <v>179</v>
      </c>
      <c r="N137" s="171"/>
      <c r="O137" s="171"/>
      <c r="P137" s="171"/>
      <c r="Q137" s="171"/>
      <c r="R137" s="171"/>
    </row>
    <row r="138" spans="1:25" ht="9.75" customHeight="1">
      <c r="A138" s="179"/>
      <c r="B138" s="179"/>
      <c r="C138" s="181"/>
      <c r="D138" s="181"/>
      <c r="E138" s="181"/>
      <c r="F138" s="181" t="s">
        <v>629</v>
      </c>
      <c r="G138" s="181"/>
      <c r="H138" s="181"/>
      <c r="I138" s="181"/>
      <c r="J138" s="180"/>
      <c r="K138" s="182"/>
      <c r="L138" s="171"/>
      <c r="M138" s="181" t="s">
        <v>180</v>
      </c>
      <c r="N138" s="171"/>
      <c r="O138" s="171"/>
      <c r="P138" s="171"/>
      <c r="Q138" s="171"/>
      <c r="R138" s="171"/>
    </row>
    <row r="139" spans="1:25" ht="9.75" customHeight="1">
      <c r="A139" s="179"/>
      <c r="B139" s="179"/>
      <c r="C139" s="181"/>
      <c r="D139" s="181"/>
      <c r="E139" s="181"/>
      <c r="F139" s="181" t="s">
        <v>631</v>
      </c>
      <c r="G139" s="181"/>
      <c r="H139" s="181"/>
      <c r="I139" s="181"/>
      <c r="J139" s="180"/>
      <c r="K139" s="182"/>
      <c r="L139" s="171"/>
      <c r="M139" s="181" t="s">
        <v>181</v>
      </c>
      <c r="N139" s="171"/>
      <c r="O139" s="171"/>
      <c r="P139" s="171"/>
      <c r="Q139" s="171"/>
      <c r="R139" s="171"/>
    </row>
    <row r="140" spans="1:25" ht="9.75" customHeight="1">
      <c r="A140" s="179"/>
      <c r="B140" s="179"/>
      <c r="C140" s="181"/>
      <c r="D140" s="181"/>
      <c r="E140" s="181"/>
      <c r="F140" s="181"/>
      <c r="G140" s="181"/>
      <c r="H140" s="181"/>
      <c r="I140" s="181"/>
      <c r="J140" s="180"/>
      <c r="K140" s="182"/>
      <c r="L140" s="171"/>
      <c r="M140" s="181" t="s">
        <v>182</v>
      </c>
      <c r="N140" s="171"/>
      <c r="O140" s="171"/>
      <c r="P140" s="171"/>
      <c r="Q140" s="171"/>
      <c r="R140" s="171"/>
      <c r="S140" s="171"/>
      <c r="T140" s="171"/>
      <c r="U140" s="171"/>
      <c r="V140" s="171"/>
      <c r="W140" s="171"/>
      <c r="X140" s="171"/>
      <c r="Y140" s="171"/>
    </row>
    <row r="141" spans="1:25" ht="9.75" customHeight="1">
      <c r="A141" s="179"/>
      <c r="B141" s="179"/>
      <c r="C141" s="181"/>
      <c r="D141" s="181"/>
      <c r="E141" s="181"/>
      <c r="F141" s="181"/>
      <c r="G141" s="181"/>
      <c r="H141" s="181"/>
      <c r="I141" s="181"/>
      <c r="J141" s="180"/>
      <c r="K141" s="182"/>
      <c r="L141" s="171"/>
      <c r="M141" s="171"/>
      <c r="N141" s="171"/>
      <c r="O141" s="171"/>
      <c r="P141" s="171"/>
      <c r="Q141" s="171"/>
      <c r="R141" s="171"/>
      <c r="S141" s="173" t="s">
        <v>183</v>
      </c>
      <c r="T141" s="171"/>
      <c r="U141" s="171"/>
      <c r="V141" s="171"/>
      <c r="W141" s="171"/>
      <c r="X141" s="171"/>
      <c r="Y141" s="171"/>
    </row>
    <row r="142" spans="1:25" ht="9.75" customHeight="1">
      <c r="A142" s="179"/>
      <c r="B142" s="179"/>
      <c r="C142" s="181"/>
      <c r="D142" s="181"/>
      <c r="E142" s="181"/>
      <c r="F142" s="181" t="str">
        <f>"　　　　　評価値＝(　"&amp;TEXT(N142,0)&amp;"　)評価数／(　"&amp;TEXT(N142+P142,0)&amp;"　)対象評価項目数＝（　"&amp;TEXT(ROUND(R142*100,1),"0.0")&amp;"　）％"</f>
        <v>　　　　　評価値＝(　0　)評価数／(　0　)対象評価項目数＝（　0.0　）％</v>
      </c>
      <c r="G142" s="181"/>
      <c r="H142" s="181"/>
      <c r="I142" s="181"/>
      <c r="J142" s="180"/>
      <c r="K142" s="182"/>
      <c r="L142" s="171"/>
      <c r="M142" s="171" t="s">
        <v>184</v>
      </c>
      <c r="N142" s="173">
        <f>COUNTIF(C11:C135,"☑")</f>
        <v>0</v>
      </c>
      <c r="O142" s="171" t="s">
        <v>147</v>
      </c>
      <c r="P142" s="173">
        <f>COUNTIF(C11:C134,"×")</f>
        <v>0</v>
      </c>
      <c r="Q142" s="171" t="s">
        <v>148</v>
      </c>
      <c r="R142" s="186">
        <f>IF(N142+P142=0,0,ROUND(N142/(N142+P142),3))</f>
        <v>0</v>
      </c>
      <c r="S142" s="171">
        <f>IF(R142="","",ROUND(R142*100,1))</f>
        <v>0</v>
      </c>
      <c r="T142" s="174" t="str">
        <f>IF(OR((N142+P142)=2,(N142+P142)&lt;2),"c",IF(S142&lt;60,"d",IF(S142&lt;80,"c",IF(S142&lt;90,"b","a"))))</f>
        <v>c</v>
      </c>
      <c r="U142" s="171"/>
      <c r="V142" s="171"/>
      <c r="W142" s="171"/>
      <c r="X142" s="171"/>
      <c r="Y142" s="171"/>
    </row>
    <row r="143" spans="1:25" ht="9.75" customHeight="1">
      <c r="A143" s="179"/>
      <c r="B143" s="179"/>
      <c r="C143" s="181"/>
      <c r="D143" s="181"/>
      <c r="E143" s="181"/>
      <c r="F143" s="181" t="s">
        <v>185</v>
      </c>
      <c r="G143" s="181"/>
      <c r="H143" s="181"/>
      <c r="I143" s="181"/>
      <c r="J143" s="180"/>
      <c r="K143" s="182"/>
      <c r="L143" s="171"/>
      <c r="M143" s="171"/>
      <c r="N143" s="171"/>
      <c r="O143" s="171"/>
      <c r="P143" s="171"/>
      <c r="Q143" s="171"/>
      <c r="R143" s="171"/>
      <c r="S143" s="171"/>
      <c r="T143" s="171"/>
      <c r="U143" s="171"/>
      <c r="V143" s="171"/>
      <c r="W143" s="171"/>
      <c r="X143" s="171"/>
      <c r="Y143" s="171"/>
    </row>
    <row r="144" spans="1:25" ht="9.75" customHeight="1">
      <c r="A144" s="179"/>
      <c r="B144" s="179"/>
      <c r="C144" s="181"/>
      <c r="D144" s="181"/>
      <c r="E144" s="181"/>
      <c r="F144" s="181" t="s">
        <v>186</v>
      </c>
      <c r="G144" s="181"/>
      <c r="H144" s="181"/>
      <c r="I144" s="181"/>
      <c r="J144" s="180"/>
      <c r="K144" s="182"/>
      <c r="L144" s="171"/>
      <c r="M144" s="171"/>
      <c r="N144" s="171"/>
      <c r="O144" s="171"/>
      <c r="P144" s="171"/>
      <c r="Q144" s="171"/>
      <c r="R144" s="171"/>
      <c r="S144" s="171"/>
      <c r="T144" s="171"/>
      <c r="U144" s="171"/>
      <c r="V144" s="171"/>
      <c r="W144" s="171"/>
      <c r="X144" s="171"/>
      <c r="Y144" s="171"/>
    </row>
    <row r="145" spans="1:25" ht="9.75" customHeight="1">
      <c r="A145" s="179"/>
      <c r="B145" s="179"/>
      <c r="C145" s="181"/>
      <c r="D145" s="181"/>
      <c r="E145" s="181"/>
      <c r="F145" s="181" t="s">
        <v>187</v>
      </c>
      <c r="G145" s="181"/>
      <c r="H145" s="181"/>
      <c r="I145" s="181"/>
      <c r="J145" s="180"/>
      <c r="K145" s="182"/>
      <c r="L145" s="171"/>
      <c r="M145" s="171"/>
      <c r="N145" s="171"/>
      <c r="O145" s="171"/>
      <c r="P145" s="171"/>
      <c r="Q145" s="171"/>
      <c r="R145" s="171"/>
      <c r="S145" s="171"/>
      <c r="T145" s="171"/>
      <c r="U145" s="171"/>
      <c r="V145" s="171"/>
      <c r="W145" s="171"/>
      <c r="X145" s="171"/>
      <c r="Y145" s="171"/>
    </row>
    <row r="146" spans="1:25" ht="9.75" customHeight="1">
      <c r="A146" s="179"/>
      <c r="B146" s="179"/>
      <c r="C146" s="181"/>
      <c r="D146" s="181"/>
      <c r="E146" s="181"/>
      <c r="F146" s="181" t="s">
        <v>188</v>
      </c>
      <c r="G146" s="181"/>
      <c r="H146" s="181"/>
      <c r="I146" s="181"/>
      <c r="J146" s="180"/>
      <c r="K146" s="182"/>
      <c r="L146" s="171"/>
      <c r="M146" s="171"/>
      <c r="N146" s="171"/>
      <c r="O146" s="171"/>
      <c r="P146" s="171"/>
      <c r="Q146" s="171"/>
      <c r="R146" s="171"/>
    </row>
    <row r="147" spans="1:25" ht="9.75" customHeight="1">
      <c r="A147" s="179"/>
      <c r="B147" s="179"/>
      <c r="C147" s="181"/>
      <c r="D147" s="181"/>
      <c r="E147" s="181"/>
      <c r="F147" s="181"/>
      <c r="G147" s="181"/>
      <c r="H147" s="181"/>
      <c r="I147" s="181"/>
      <c r="J147" s="180"/>
      <c r="K147" s="182"/>
      <c r="L147" s="171"/>
      <c r="M147" s="171"/>
      <c r="N147" s="171"/>
      <c r="O147" s="171"/>
      <c r="P147" s="171"/>
      <c r="Q147" s="171"/>
      <c r="R147" s="171"/>
    </row>
    <row r="148" spans="1:25" ht="9.75" customHeight="1">
      <c r="A148" s="179"/>
      <c r="B148" s="179"/>
      <c r="C148" s="181"/>
      <c r="D148" s="181"/>
      <c r="E148" s="181"/>
      <c r="F148" s="181" t="s">
        <v>189</v>
      </c>
      <c r="G148" s="181"/>
      <c r="H148" s="181"/>
      <c r="I148" s="181"/>
      <c r="J148" s="180"/>
      <c r="K148" s="182"/>
      <c r="L148" s="171"/>
      <c r="M148" s="171"/>
      <c r="N148" s="171"/>
      <c r="O148" s="171"/>
      <c r="P148" s="171"/>
      <c r="Q148" s="171"/>
      <c r="R148" s="171"/>
    </row>
    <row r="149" spans="1:25" ht="9.75" customHeight="1">
      <c r="A149" s="189"/>
      <c r="B149" s="189"/>
      <c r="C149" s="190"/>
      <c r="D149" s="191"/>
      <c r="E149" s="191"/>
      <c r="F149" s="191"/>
      <c r="G149" s="191"/>
      <c r="H149" s="191"/>
      <c r="I149" s="191"/>
      <c r="J149" s="190"/>
      <c r="K149" s="192"/>
      <c r="L149" s="171"/>
      <c r="M149" s="171"/>
      <c r="N149" s="171"/>
      <c r="O149" s="171"/>
      <c r="P149" s="171"/>
      <c r="Q149" s="171"/>
      <c r="R149" s="171"/>
    </row>
    <row r="150" spans="1:25">
      <c r="D150" s="198"/>
      <c r="E150" s="198"/>
    </row>
  </sheetData>
  <mergeCells count="26">
    <mergeCell ref="C103:F103"/>
    <mergeCell ref="E70:I71"/>
    <mergeCell ref="E73:I74"/>
    <mergeCell ref="E107:I108"/>
    <mergeCell ref="E115:I116"/>
    <mergeCell ref="J103:K103"/>
    <mergeCell ref="K112:K113"/>
    <mergeCell ref="K122:K124"/>
    <mergeCell ref="K126:K128"/>
    <mergeCell ref="K79:K81"/>
    <mergeCell ref="G1:I2"/>
    <mergeCell ref="C4:F4"/>
    <mergeCell ref="J4:K4"/>
    <mergeCell ref="K8:K11"/>
    <mergeCell ref="K12:K15"/>
    <mergeCell ref="E12:I13"/>
    <mergeCell ref="E14:I15"/>
    <mergeCell ref="E56:I57"/>
    <mergeCell ref="E58:I61"/>
    <mergeCell ref="E65:F65"/>
    <mergeCell ref="E66:I67"/>
    <mergeCell ref="K34:K36"/>
    <mergeCell ref="K38:K40"/>
    <mergeCell ref="C53:F53"/>
    <mergeCell ref="J53:K53"/>
    <mergeCell ref="E46:I47"/>
  </mergeCells>
  <phoneticPr fontId="6"/>
  <dataValidations count="3">
    <dataValidation type="list" allowBlank="1" showInputMessage="1" showErrorMessage="1" sqref="J8 J12">
      <formula1>"・,〇"</formula1>
    </dataValidation>
    <dataValidation type="list" allowBlank="1" showInputMessage="1" showErrorMessage="1" sqref="C133">
      <formula1>"□,☑,×"</formula1>
    </dataValidation>
    <dataValidation type="list" allowBlank="1" showInputMessage="1" showErrorMessage="1" sqref="D12 D14 D16:D17 D22:D26 D30:D32 D65:D66 D48:D50 D56 D79:D83 D68 D70 D72:D73 D75 D87:D93 D109:D110 D96:D99 D106:D107 D117:D118 D45:D46 D36:D41 D113:D115 D124:D128">
      <formula1>"・,〇,×"</formula1>
    </dataValidation>
  </dataValidations>
  <pageMargins left="0.70866141732283472" right="0.70866141732283472" top="0.74803149606299213" bottom="0.74803149606299213" header="0.31496062992125984" footer="0.31496062992125984"/>
  <pageSetup paperSize="9" orientation="landscape" r:id="rId1"/>
  <rowBreaks count="2" manualBreakCount="2">
    <brk id="51" max="10" man="1"/>
    <brk id="10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V51"/>
  <sheetViews>
    <sheetView view="pageBreakPreview" topLeftCell="A19" zoomScale="120" zoomScaleNormal="125" zoomScaleSheetLayoutView="120" workbookViewId="0">
      <selection activeCell="E62" sqref="E62"/>
    </sheetView>
  </sheetViews>
  <sheetFormatPr defaultRowHeight="13.5"/>
  <cols>
    <col min="1" max="1" width="8.625" style="167" customWidth="1"/>
    <col min="2" max="4" width="2.5" style="167" customWidth="1"/>
    <col min="5" max="5" width="8.75" style="167" customWidth="1"/>
    <col min="6" max="8" width="16.375" style="167" customWidth="1"/>
    <col min="9" max="9" width="17.25" style="167" customWidth="1"/>
    <col min="10" max="10" width="3.125" style="167" customWidth="1"/>
    <col min="11" max="11" width="16.5" style="167" customWidth="1"/>
    <col min="12" max="12" width="3.125" style="167" customWidth="1"/>
    <col min="13" max="13" width="16.375" style="167" customWidth="1"/>
    <col min="14" max="40" width="3.75" style="167" customWidth="1"/>
    <col min="41" max="16384" width="9" style="167"/>
  </cols>
  <sheetData>
    <row r="1" spans="1:22">
      <c r="A1" s="199" t="s">
        <v>190</v>
      </c>
      <c r="B1" s="199"/>
      <c r="C1" s="199"/>
      <c r="D1" s="199"/>
      <c r="M1" s="169"/>
    </row>
    <row r="2" spans="1:22" ht="14.25">
      <c r="G2" s="200" t="s">
        <v>191</v>
      </c>
      <c r="M2" s="170" t="s">
        <v>192</v>
      </c>
      <c r="O2" s="171"/>
      <c r="P2" s="201" t="s">
        <v>124</v>
      </c>
      <c r="Q2" s="201" t="s">
        <v>193</v>
      </c>
      <c r="R2" s="201" t="s">
        <v>125</v>
      </c>
      <c r="S2" s="201" t="s">
        <v>194</v>
      </c>
      <c r="T2" s="201" t="s">
        <v>126</v>
      </c>
      <c r="U2" s="201" t="s">
        <v>127</v>
      </c>
      <c r="V2" s="201" t="s">
        <v>128</v>
      </c>
    </row>
    <row r="3" spans="1:22" ht="18.75" customHeight="1">
      <c r="A3" s="202" t="s">
        <v>129</v>
      </c>
      <c r="B3" s="826" t="s">
        <v>131</v>
      </c>
      <c r="C3" s="827"/>
      <c r="D3" s="827"/>
      <c r="E3" s="828"/>
      <c r="F3" s="202" t="s">
        <v>195</v>
      </c>
      <c r="G3" s="202" t="s">
        <v>132</v>
      </c>
      <c r="H3" s="202" t="s">
        <v>196</v>
      </c>
      <c r="I3" s="202" t="s">
        <v>133</v>
      </c>
      <c r="J3" s="829" t="s">
        <v>134</v>
      </c>
      <c r="K3" s="830"/>
      <c r="L3" s="829" t="s">
        <v>135</v>
      </c>
      <c r="M3" s="830"/>
      <c r="O3" s="174" t="str">
        <f>IF(L13="〇","e",IF(OR(J4="〇",J13="〇"),"d",IF(I14="無し","c",Q45)))</f>
        <v>c</v>
      </c>
      <c r="P3" s="174" t="str">
        <f>IF($O$3=P2,"〇","")</f>
        <v/>
      </c>
      <c r="Q3" s="174" t="str">
        <f t="shared" ref="Q3:V3" si="0">IF($O$3=Q2,"〇","")</f>
        <v/>
      </c>
      <c r="R3" s="174" t="str">
        <f t="shared" si="0"/>
        <v/>
      </c>
      <c r="S3" s="174" t="str">
        <f t="shared" si="0"/>
        <v/>
      </c>
      <c r="T3" s="174" t="str">
        <f t="shared" si="0"/>
        <v>〇</v>
      </c>
      <c r="U3" s="174" t="str">
        <f t="shared" si="0"/>
        <v/>
      </c>
      <c r="V3" s="174" t="str">
        <f t="shared" si="0"/>
        <v/>
      </c>
    </row>
    <row r="4" spans="1:22" ht="18.75" customHeight="1">
      <c r="A4" s="809" t="s">
        <v>197</v>
      </c>
      <c r="B4" s="811" t="s">
        <v>198</v>
      </c>
      <c r="C4" s="812"/>
      <c r="D4" s="812"/>
      <c r="E4" s="813"/>
      <c r="F4" s="819" t="s">
        <v>199</v>
      </c>
      <c r="G4" s="812" t="s">
        <v>200</v>
      </c>
      <c r="H4" s="819" t="s">
        <v>201</v>
      </c>
      <c r="I4" s="831" t="s">
        <v>202</v>
      </c>
      <c r="J4" s="183" t="s">
        <v>94</v>
      </c>
      <c r="K4" s="833" t="s">
        <v>203</v>
      </c>
      <c r="L4" s="833"/>
      <c r="M4" s="831"/>
      <c r="O4" s="173"/>
      <c r="P4" s="173"/>
      <c r="Q4" s="173"/>
      <c r="R4" s="173"/>
      <c r="S4" s="173"/>
      <c r="T4" s="173"/>
      <c r="U4" s="173"/>
      <c r="V4" s="173"/>
    </row>
    <row r="5" spans="1:22">
      <c r="A5" s="810"/>
      <c r="B5" s="814"/>
      <c r="C5" s="815"/>
      <c r="D5" s="815"/>
      <c r="E5" s="805"/>
      <c r="F5" s="820"/>
      <c r="G5" s="822"/>
      <c r="H5" s="820"/>
      <c r="I5" s="804"/>
      <c r="J5" s="203"/>
      <c r="K5" s="834"/>
      <c r="L5" s="834"/>
      <c r="M5" s="797"/>
    </row>
    <row r="6" spans="1:22">
      <c r="A6" s="810"/>
      <c r="B6" s="814"/>
      <c r="C6" s="815"/>
      <c r="D6" s="815"/>
      <c r="E6" s="805"/>
      <c r="F6" s="820"/>
      <c r="G6" s="822"/>
      <c r="H6" s="820"/>
      <c r="I6" s="804"/>
      <c r="J6" s="203"/>
      <c r="K6" s="834"/>
      <c r="L6" s="834"/>
      <c r="M6" s="797"/>
    </row>
    <row r="7" spans="1:22">
      <c r="A7" s="810"/>
      <c r="B7" s="814"/>
      <c r="C7" s="815"/>
      <c r="D7" s="815"/>
      <c r="E7" s="805"/>
      <c r="F7" s="820"/>
      <c r="G7" s="822"/>
      <c r="H7" s="820"/>
      <c r="I7" s="804"/>
      <c r="J7" s="204"/>
      <c r="K7" s="834"/>
      <c r="L7" s="834"/>
      <c r="M7" s="797"/>
    </row>
    <row r="8" spans="1:22">
      <c r="A8" s="205"/>
      <c r="B8" s="814"/>
      <c r="C8" s="815"/>
      <c r="D8" s="815"/>
      <c r="E8" s="805"/>
      <c r="F8" s="820"/>
      <c r="G8" s="822"/>
      <c r="H8" s="820"/>
      <c r="I8" s="804"/>
      <c r="J8" s="204"/>
      <c r="K8" s="834"/>
      <c r="L8" s="834"/>
      <c r="M8" s="797"/>
    </row>
    <row r="9" spans="1:22">
      <c r="A9" s="205"/>
      <c r="B9" s="814"/>
      <c r="C9" s="815"/>
      <c r="D9" s="815"/>
      <c r="E9" s="805"/>
      <c r="F9" s="820"/>
      <c r="G9" s="822"/>
      <c r="H9" s="820"/>
      <c r="I9" s="804"/>
      <c r="J9" s="204"/>
      <c r="K9" s="206"/>
      <c r="L9" s="206"/>
      <c r="M9" s="207"/>
    </row>
    <row r="10" spans="1:22" ht="10.5" customHeight="1">
      <c r="A10" s="205"/>
      <c r="B10" s="816"/>
      <c r="C10" s="817"/>
      <c r="D10" s="817"/>
      <c r="E10" s="818"/>
      <c r="F10" s="821"/>
      <c r="G10" s="823"/>
      <c r="H10" s="821"/>
      <c r="I10" s="832"/>
      <c r="J10" s="208"/>
      <c r="K10" s="209"/>
      <c r="L10" s="209"/>
      <c r="M10" s="210"/>
    </row>
    <row r="11" spans="1:22" ht="9.75" customHeight="1">
      <c r="A11" s="205"/>
      <c r="B11" s="211"/>
      <c r="C11" s="212"/>
      <c r="D11" s="212"/>
      <c r="E11" s="213"/>
      <c r="F11" s="214"/>
      <c r="G11" s="214"/>
      <c r="H11" s="214"/>
      <c r="I11" s="215"/>
      <c r="J11" s="216"/>
      <c r="K11" s="207"/>
      <c r="L11" s="217"/>
      <c r="M11" s="207"/>
    </row>
    <row r="12" spans="1:22" ht="9.75" customHeight="1">
      <c r="A12" s="205"/>
      <c r="B12" s="211"/>
      <c r="C12" s="212"/>
      <c r="D12" s="212"/>
      <c r="E12" s="213" t="s">
        <v>204</v>
      </c>
      <c r="F12" s="214"/>
      <c r="G12" s="214"/>
      <c r="H12" s="214"/>
      <c r="I12" s="215"/>
      <c r="J12" s="216"/>
      <c r="K12" s="207"/>
      <c r="L12" s="217"/>
      <c r="M12" s="207"/>
    </row>
    <row r="13" spans="1:22" ht="9.75" customHeight="1">
      <c r="A13" s="205"/>
      <c r="B13" s="211"/>
      <c r="C13" s="212"/>
      <c r="D13" s="212"/>
      <c r="E13" s="213" t="s">
        <v>204</v>
      </c>
      <c r="F13" s="214"/>
      <c r="G13" s="214"/>
      <c r="H13" s="214"/>
      <c r="I13" s="215"/>
      <c r="J13" s="183" t="s">
        <v>94</v>
      </c>
      <c r="K13" s="797" t="s">
        <v>205</v>
      </c>
      <c r="L13" s="183" t="s">
        <v>94</v>
      </c>
      <c r="M13" s="797" t="s">
        <v>206</v>
      </c>
    </row>
    <row r="14" spans="1:22" ht="9.75" customHeight="1">
      <c r="A14" s="205"/>
      <c r="B14" s="211"/>
      <c r="C14" s="212"/>
      <c r="D14" s="212"/>
      <c r="E14" s="213" t="s">
        <v>204</v>
      </c>
      <c r="F14" s="481" t="s">
        <v>207</v>
      </c>
      <c r="G14" s="214"/>
      <c r="H14" s="201" t="s">
        <v>208</v>
      </c>
      <c r="I14" s="218" t="s">
        <v>94</v>
      </c>
      <c r="J14" s="216"/>
      <c r="K14" s="804"/>
      <c r="L14" s="219"/>
      <c r="M14" s="804"/>
    </row>
    <row r="15" spans="1:22" ht="9.75" customHeight="1">
      <c r="A15" s="205"/>
      <c r="B15" s="211"/>
      <c r="C15" s="213" t="s">
        <v>209</v>
      </c>
      <c r="D15" s="212"/>
      <c r="F15" s="214"/>
      <c r="G15" s="214"/>
      <c r="H15" s="214"/>
      <c r="I15" s="215"/>
      <c r="J15" s="216"/>
      <c r="K15" s="804"/>
      <c r="L15" s="219"/>
      <c r="M15" s="804"/>
    </row>
    <row r="16" spans="1:22" ht="9.75" customHeight="1">
      <c r="A16" s="205"/>
      <c r="B16" s="184" t="str">
        <f>IF(P19+R19=0,"□",IF(T19&lt;2/3,"×",IF(OR(T19=2/3,T19&gt;2/3),"☑","□")))</f>
        <v>□</v>
      </c>
      <c r="C16" s="213" t="s">
        <v>210</v>
      </c>
      <c r="D16" s="212"/>
      <c r="F16" s="214"/>
      <c r="G16" s="214"/>
      <c r="H16" s="201" t="s">
        <v>211</v>
      </c>
      <c r="I16" s="218" t="s">
        <v>94</v>
      </c>
      <c r="J16" s="216"/>
      <c r="K16" s="207"/>
      <c r="L16" s="217"/>
      <c r="M16" s="804"/>
    </row>
    <row r="17" spans="1:20" ht="9.75" customHeight="1">
      <c r="A17" s="205"/>
      <c r="B17" s="211"/>
      <c r="C17" s="185" t="s">
        <v>94</v>
      </c>
      <c r="D17" s="213" t="s">
        <v>212</v>
      </c>
      <c r="F17" s="214"/>
      <c r="G17" s="214"/>
      <c r="H17" s="214"/>
      <c r="I17" s="215"/>
      <c r="J17" s="216"/>
      <c r="K17" s="207"/>
      <c r="L17" s="217"/>
      <c r="M17" s="207"/>
    </row>
    <row r="18" spans="1:20" ht="9.75" customHeight="1">
      <c r="A18" s="205"/>
      <c r="B18" s="211"/>
      <c r="C18" s="185" t="s">
        <v>94</v>
      </c>
      <c r="D18" s="213" t="s">
        <v>213</v>
      </c>
      <c r="F18" s="214"/>
      <c r="G18" s="214"/>
      <c r="H18" s="214"/>
      <c r="I18" s="215"/>
      <c r="J18" s="216"/>
      <c r="K18" s="207"/>
      <c r="L18" s="217"/>
      <c r="M18" s="207"/>
      <c r="N18" s="171"/>
      <c r="O18" s="171" t="str">
        <f>C16</f>
        <v>１.出来形管理図及び出来形管理表に創意工夫がある｡　　　　　</v>
      </c>
      <c r="P18" s="171"/>
      <c r="Q18" s="171"/>
      <c r="R18" s="171"/>
      <c r="S18" s="171"/>
      <c r="T18" s="171"/>
    </row>
    <row r="19" spans="1:20" ht="9.75" customHeight="1">
      <c r="A19" s="205"/>
      <c r="B19" s="211"/>
      <c r="C19" s="212"/>
      <c r="D19" s="212"/>
      <c r="E19" s="213" t="str">
        <f>"＊チェック着目リスト該当率＝（　"&amp;TEXT(P19,0)&amp;"　）評価数／（　"&amp;TEXT(P19+R19,0)&amp;"　）評価対象数＝（　"&amp;TEXT(T19,"0.00"&amp;"　　）")</f>
        <v>＊チェック着目リスト該当率＝（　0　）評価数／（　0　）評価対象数＝（　0.00  )</v>
      </c>
      <c r="F19" s="214"/>
      <c r="G19" s="214"/>
      <c r="H19" s="214"/>
      <c r="I19" s="215"/>
      <c r="J19" s="216"/>
      <c r="K19" s="207"/>
      <c r="L19" s="217"/>
      <c r="M19" s="207"/>
      <c r="N19" s="171"/>
      <c r="O19" s="171" t="s">
        <v>146</v>
      </c>
      <c r="P19" s="173">
        <f>COUNTIF(C17:C18,"〇")</f>
        <v>0</v>
      </c>
      <c r="Q19" s="171" t="s">
        <v>147</v>
      </c>
      <c r="R19" s="173">
        <f>COUNTIF(C17:C18,"×")</f>
        <v>0</v>
      </c>
      <c r="S19" s="171" t="s">
        <v>148</v>
      </c>
      <c r="T19" s="186">
        <f>IF(P19+R19=0,0,ROUND(P19/(P19+R19),3))</f>
        <v>0</v>
      </c>
    </row>
    <row r="20" spans="1:20" ht="9.75" customHeight="1">
      <c r="A20" s="205"/>
      <c r="B20" s="184" t="str">
        <f>IF(P24+R24=0,"□",IF(T24&lt;2/3,"×",IF(OR(T24=2/3,T24&gt;2/3),"☑","□")))</f>
        <v>□</v>
      </c>
      <c r="C20" s="213" t="s">
        <v>214</v>
      </c>
      <c r="D20" s="212"/>
      <c r="F20" s="214"/>
      <c r="G20" s="214"/>
      <c r="H20" s="214"/>
      <c r="I20" s="215"/>
      <c r="J20" s="216"/>
      <c r="K20" s="207"/>
      <c r="L20" s="217"/>
      <c r="M20" s="207"/>
    </row>
    <row r="21" spans="1:20" ht="9.75" customHeight="1">
      <c r="A21" s="205"/>
      <c r="B21" s="211"/>
      <c r="C21" s="185" t="s">
        <v>94</v>
      </c>
      <c r="D21" s="213" t="s">
        <v>216</v>
      </c>
      <c r="F21" s="214"/>
      <c r="G21" s="214"/>
      <c r="H21" s="214"/>
      <c r="I21" s="215"/>
      <c r="J21" s="216"/>
      <c r="K21" s="207"/>
      <c r="L21" s="217"/>
      <c r="M21" s="207"/>
    </row>
    <row r="22" spans="1:20" ht="9.75" customHeight="1">
      <c r="A22" s="205"/>
      <c r="B22" s="211"/>
      <c r="C22" s="185" t="s">
        <v>94</v>
      </c>
      <c r="D22" s="213" t="s">
        <v>215</v>
      </c>
      <c r="F22" s="214"/>
      <c r="G22" s="214"/>
      <c r="H22" s="214"/>
      <c r="I22" s="215"/>
      <c r="J22" s="216"/>
      <c r="K22" s="207"/>
      <c r="L22" s="217"/>
      <c r="M22" s="207"/>
    </row>
    <row r="23" spans="1:20" ht="9.75" customHeight="1">
      <c r="A23" s="205"/>
      <c r="C23" s="824" t="s">
        <v>577</v>
      </c>
      <c r="D23" s="824"/>
      <c r="E23" s="824"/>
      <c r="F23" s="824"/>
      <c r="G23" s="824"/>
      <c r="H23" s="824"/>
      <c r="I23" s="835"/>
      <c r="J23" s="220"/>
      <c r="K23" s="207"/>
      <c r="L23" s="217"/>
      <c r="M23" s="207"/>
      <c r="O23" s="171" t="str">
        <f>C20</f>
        <v>２.出来形測定において不可視部分が写真で的確に判断できる｡　　　　　</v>
      </c>
      <c r="P23" s="171"/>
      <c r="Q23" s="171"/>
      <c r="R23" s="171"/>
      <c r="S23" s="171"/>
      <c r="T23" s="171"/>
    </row>
    <row r="24" spans="1:20" ht="9.75" customHeight="1">
      <c r="A24" s="205"/>
      <c r="B24" s="211"/>
      <c r="C24" s="212"/>
      <c r="D24" s="212"/>
      <c r="E24" s="213" t="str">
        <f>"＊チェック着目リスト該当率＝（　"&amp;TEXT(P24,0)&amp;"　）評価数／（　"&amp;TEXT(P24+R24,0)&amp;"　）評価対象数＝（　"&amp;TEXT(T24,"0.00"&amp;"　　）")</f>
        <v>＊チェック着目リスト該当率＝（　0　）評価数／（　0　）評価対象数＝（　0.00  )</v>
      </c>
      <c r="F24" s="214"/>
      <c r="G24" s="214"/>
      <c r="H24" s="214"/>
      <c r="I24" s="215"/>
      <c r="J24" s="216"/>
      <c r="K24" s="207"/>
      <c r="L24" s="217"/>
      <c r="M24" s="207"/>
      <c r="O24" s="171" t="s">
        <v>146</v>
      </c>
      <c r="P24" s="173">
        <f>COUNTIF(C21:C22,"〇")</f>
        <v>0</v>
      </c>
      <c r="Q24" s="171" t="s">
        <v>147</v>
      </c>
      <c r="R24" s="173">
        <f>COUNTIF(C21:C22,"×")</f>
        <v>0</v>
      </c>
      <c r="S24" s="171" t="s">
        <v>148</v>
      </c>
      <c r="T24" s="186">
        <f>IF(P24+R24=0,0,ROUND(P24/(P24+R24),3))</f>
        <v>0</v>
      </c>
    </row>
    <row r="25" spans="1:20" ht="9.75" customHeight="1">
      <c r="A25" s="205"/>
      <c r="B25" s="184" t="str">
        <f>IF(P31+R31=0,"□",IF(T31&lt;2/3,"×",IF(OR(T31=2/3,T31&gt;2/3),"☑","□")))</f>
        <v>□</v>
      </c>
      <c r="C25" s="213" t="s">
        <v>217</v>
      </c>
      <c r="D25" s="212"/>
      <c r="F25" s="214"/>
      <c r="G25" s="214"/>
      <c r="H25" s="214"/>
      <c r="I25" s="215"/>
      <c r="J25" s="216"/>
      <c r="K25" s="207"/>
      <c r="L25" s="217"/>
      <c r="M25" s="207"/>
      <c r="N25" s="171"/>
      <c r="O25" s="171"/>
      <c r="P25" s="171"/>
      <c r="Q25" s="171"/>
      <c r="R25" s="171"/>
      <c r="S25" s="171"/>
      <c r="T25" s="171"/>
    </row>
    <row r="26" spans="1:20" ht="9.75" customHeight="1">
      <c r="A26" s="205"/>
      <c r="B26" s="211"/>
      <c r="C26" s="185" t="s">
        <v>94</v>
      </c>
      <c r="D26" s="213" t="s">
        <v>218</v>
      </c>
      <c r="F26" s="214"/>
      <c r="G26" s="214"/>
      <c r="H26" s="214"/>
      <c r="I26" s="215"/>
      <c r="J26" s="216"/>
      <c r="K26" s="207"/>
      <c r="L26" s="217"/>
      <c r="M26" s="207"/>
      <c r="N26" s="171"/>
      <c r="O26" s="171"/>
      <c r="P26" s="173"/>
      <c r="Q26" s="171"/>
      <c r="R26" s="173"/>
      <c r="S26" s="171"/>
      <c r="T26" s="186"/>
    </row>
    <row r="27" spans="1:20" ht="9.75" customHeight="1">
      <c r="A27" s="205"/>
      <c r="B27" s="211"/>
      <c r="C27" s="185" t="s">
        <v>94</v>
      </c>
      <c r="D27" s="794" t="s">
        <v>778</v>
      </c>
      <c r="E27" s="794"/>
      <c r="F27" s="794"/>
      <c r="G27" s="794"/>
      <c r="H27" s="794"/>
      <c r="I27" s="795"/>
      <c r="J27" s="216"/>
      <c r="K27" s="207"/>
      <c r="L27" s="217"/>
      <c r="M27" s="207"/>
    </row>
    <row r="28" spans="1:20" ht="9.75" customHeight="1">
      <c r="A28" s="205"/>
      <c r="B28" s="211"/>
      <c r="C28" s="212"/>
      <c r="D28" s="794"/>
      <c r="E28" s="794"/>
      <c r="F28" s="794"/>
      <c r="G28" s="794"/>
      <c r="H28" s="794"/>
      <c r="I28" s="795"/>
      <c r="J28" s="216"/>
      <c r="K28" s="207"/>
      <c r="L28" s="217"/>
      <c r="M28" s="207"/>
    </row>
    <row r="29" spans="1:20" ht="9.75" customHeight="1">
      <c r="A29" s="205"/>
      <c r="B29" s="211"/>
      <c r="C29" s="185" t="s">
        <v>94</v>
      </c>
      <c r="D29" s="213" t="s">
        <v>219</v>
      </c>
      <c r="F29" s="214"/>
      <c r="G29" s="214"/>
      <c r="H29" s="214"/>
      <c r="I29" s="215"/>
      <c r="J29" s="216"/>
      <c r="K29" s="207"/>
      <c r="L29" s="217"/>
      <c r="M29" s="207"/>
    </row>
    <row r="30" spans="1:20" ht="9.75" customHeight="1">
      <c r="A30" s="205"/>
      <c r="B30" s="211"/>
      <c r="C30" s="185" t="s">
        <v>94</v>
      </c>
      <c r="D30" s="213" t="s">
        <v>220</v>
      </c>
      <c r="F30" s="214"/>
      <c r="G30" s="214"/>
      <c r="H30" s="214"/>
      <c r="I30" s="215"/>
      <c r="J30" s="216"/>
      <c r="K30" s="207"/>
      <c r="L30" s="217"/>
      <c r="M30" s="207"/>
      <c r="O30" s="171" t="str">
        <f>C25</f>
        <v>３. 社内の管理基準等が作成され管理している｡　　　　　</v>
      </c>
      <c r="P30" s="171"/>
      <c r="Q30" s="171"/>
      <c r="R30" s="171"/>
      <c r="S30" s="171"/>
      <c r="T30" s="171"/>
    </row>
    <row r="31" spans="1:20" ht="9.75" customHeight="1">
      <c r="A31" s="205"/>
      <c r="B31" s="211"/>
      <c r="C31" s="212"/>
      <c r="D31" s="212"/>
      <c r="E31" s="213" t="str">
        <f>"＊チェック着目リスト該当率＝（　"&amp;TEXT(P31,0)&amp;"　）評価数／（　"&amp;TEXT(P31+R31,0)&amp;"　）評価対象数＝（　"&amp;TEXT(T31,"0.00"&amp;"　　）")</f>
        <v>＊チェック着目リスト該当率＝（　0　）評価数／（　0　）評価対象数＝（　0.00  )</v>
      </c>
      <c r="F31" s="214"/>
      <c r="G31" s="214"/>
      <c r="H31" s="214"/>
      <c r="I31" s="215"/>
      <c r="J31" s="216"/>
      <c r="K31" s="207"/>
      <c r="L31" s="217"/>
      <c r="M31" s="207"/>
      <c r="O31" s="171" t="s">
        <v>146</v>
      </c>
      <c r="P31" s="173">
        <f>COUNTIF(C26:C30,"〇")</f>
        <v>0</v>
      </c>
      <c r="Q31" s="171" t="s">
        <v>147</v>
      </c>
      <c r="R31" s="173">
        <f>COUNTIF(C26:C30,"×")</f>
        <v>0</v>
      </c>
      <c r="S31" s="171" t="s">
        <v>148</v>
      </c>
      <c r="T31" s="186">
        <f>IF(P31+R31=0,0,ROUND(P31/(P31+R31),3))</f>
        <v>0</v>
      </c>
    </row>
    <row r="32" spans="1:20" ht="9.75" customHeight="1">
      <c r="A32" s="205"/>
      <c r="B32" s="184" t="str">
        <f>IF(P39+R39=0,"□",IF(T39&lt;2/3,"×",IF(OR(T39=2/3,T39&gt;2/3),"☑","□")))</f>
        <v>□</v>
      </c>
      <c r="C32" s="213" t="s">
        <v>578</v>
      </c>
      <c r="D32" s="212"/>
      <c r="F32" s="214"/>
      <c r="G32" s="214"/>
      <c r="H32" s="214"/>
      <c r="I32" s="215"/>
      <c r="J32" s="216"/>
      <c r="K32" s="207"/>
      <c r="L32" s="217"/>
      <c r="M32" s="207"/>
    </row>
    <row r="33" spans="1:21" ht="9.75" customHeight="1">
      <c r="A33" s="205"/>
      <c r="B33" s="211"/>
      <c r="C33" s="185" t="s">
        <v>94</v>
      </c>
      <c r="D33" s="794" t="s">
        <v>779</v>
      </c>
      <c r="E33" s="794"/>
      <c r="F33" s="794"/>
      <c r="G33" s="794"/>
      <c r="H33" s="794"/>
      <c r="I33" s="795"/>
      <c r="J33" s="216"/>
      <c r="K33" s="207"/>
      <c r="L33" s="217"/>
      <c r="M33" s="207"/>
    </row>
    <row r="34" spans="1:21" ht="9.75" customHeight="1">
      <c r="A34" s="205"/>
      <c r="B34" s="211"/>
      <c r="C34" s="212"/>
      <c r="D34" s="794"/>
      <c r="E34" s="794"/>
      <c r="F34" s="794"/>
      <c r="G34" s="794"/>
      <c r="H34" s="794"/>
      <c r="I34" s="795"/>
      <c r="J34" s="216"/>
      <c r="K34" s="797" t="s">
        <v>221</v>
      </c>
      <c r="L34" s="203"/>
      <c r="M34" s="797" t="s">
        <v>222</v>
      </c>
    </row>
    <row r="35" spans="1:21" ht="9.75" customHeight="1">
      <c r="A35" s="205"/>
      <c r="B35" s="211"/>
      <c r="C35" s="185" t="s">
        <v>94</v>
      </c>
      <c r="D35" s="791" t="s">
        <v>581</v>
      </c>
      <c r="E35" s="791"/>
      <c r="F35" s="791"/>
      <c r="G35" s="791"/>
      <c r="H35" s="791"/>
      <c r="I35" s="792"/>
      <c r="J35" s="216"/>
      <c r="K35" s="804"/>
      <c r="L35" s="219"/>
      <c r="M35" s="804"/>
    </row>
    <row r="36" spans="1:21" ht="9.75" customHeight="1">
      <c r="A36" s="205"/>
      <c r="B36" s="211"/>
      <c r="C36" s="212"/>
      <c r="D36" s="791"/>
      <c r="E36" s="791"/>
      <c r="F36" s="791"/>
      <c r="G36" s="791"/>
      <c r="H36" s="791"/>
      <c r="I36" s="792"/>
      <c r="J36" s="216"/>
      <c r="K36" s="804"/>
      <c r="L36" s="219"/>
      <c r="M36" s="804"/>
    </row>
    <row r="37" spans="1:21" ht="9.75" customHeight="1">
      <c r="A37" s="205"/>
      <c r="B37" s="211"/>
      <c r="C37" s="185" t="s">
        <v>94</v>
      </c>
      <c r="D37" s="213" t="s">
        <v>579</v>
      </c>
      <c r="F37" s="214"/>
      <c r="G37" s="214"/>
      <c r="H37" s="214"/>
      <c r="I37" s="215"/>
      <c r="J37" s="216"/>
      <c r="K37" s="804"/>
      <c r="L37" s="219"/>
      <c r="M37" s="804"/>
    </row>
    <row r="38" spans="1:21" ht="9.75" customHeight="1">
      <c r="A38" s="205"/>
      <c r="B38" s="211"/>
      <c r="C38" s="185" t="s">
        <v>94</v>
      </c>
      <c r="D38" s="213" t="s">
        <v>580</v>
      </c>
      <c r="F38" s="214"/>
      <c r="G38" s="214"/>
      <c r="H38" s="214"/>
      <c r="I38" s="215"/>
      <c r="J38" s="216"/>
      <c r="K38" s="207"/>
      <c r="L38" s="217"/>
      <c r="M38" s="207"/>
      <c r="O38" s="171" t="str">
        <f>C32</f>
        <v>４.写真管理基準の項目を満足している｡　　　　</v>
      </c>
      <c r="P38" s="171"/>
      <c r="Q38" s="171"/>
      <c r="R38" s="171"/>
      <c r="S38" s="171"/>
      <c r="T38" s="171"/>
    </row>
    <row r="39" spans="1:21" ht="9.75" customHeight="1">
      <c r="A39" s="205"/>
      <c r="B39" s="211"/>
      <c r="C39" s="212"/>
      <c r="D39" s="212"/>
      <c r="E39" s="213" t="str">
        <f>"＊チェック着目リスト該当率＝（　"&amp;TEXT(P39,0)&amp;"　）評価数／（　"&amp;TEXT(P39+R39,0)&amp;"　）評価対象数＝（　"&amp;TEXT(T39,"0.00"&amp;"　　）")</f>
        <v>＊チェック着目リスト該当率＝（　0　）評価数／（　0　）評価対象数＝（　0.00  )</v>
      </c>
      <c r="F39" s="214"/>
      <c r="G39" s="214"/>
      <c r="H39" s="214"/>
      <c r="I39" s="215"/>
      <c r="J39" s="216"/>
      <c r="K39" s="207"/>
      <c r="L39" s="217"/>
      <c r="M39" s="207"/>
      <c r="O39" s="171" t="s">
        <v>146</v>
      </c>
      <c r="P39" s="173">
        <f>COUNTIF(C33:C38,"〇")</f>
        <v>0</v>
      </c>
      <c r="Q39" s="171" t="s">
        <v>147</v>
      </c>
      <c r="R39" s="173">
        <f>COUNTIF(C33:C38,"×")</f>
        <v>0</v>
      </c>
      <c r="S39" s="171" t="s">
        <v>148</v>
      </c>
      <c r="T39" s="186">
        <f>IF(P39+R39=0,0,ROUND(P39/(P39+R39),3))</f>
        <v>0</v>
      </c>
    </row>
    <row r="40" spans="1:21" ht="9.75" customHeight="1">
      <c r="A40" s="205"/>
      <c r="B40" s="197" t="s">
        <v>95</v>
      </c>
      <c r="C40" s="213" t="s">
        <v>223</v>
      </c>
      <c r="D40" s="212"/>
      <c r="F40" s="214"/>
      <c r="G40" s="214"/>
      <c r="H40" s="214"/>
      <c r="I40" s="215"/>
      <c r="J40" s="216"/>
      <c r="K40" s="207"/>
      <c r="L40" s="217"/>
      <c r="M40" s="207"/>
    </row>
    <row r="41" spans="1:21" ht="9.75" customHeight="1">
      <c r="A41" s="221"/>
      <c r="B41" s="222"/>
      <c r="C41" s="223"/>
      <c r="D41" s="223"/>
      <c r="E41" s="201" t="s">
        <v>224</v>
      </c>
      <c r="F41" s="201"/>
      <c r="G41" s="214"/>
      <c r="H41" s="214"/>
      <c r="I41" s="215"/>
      <c r="J41" s="216"/>
      <c r="K41" s="207"/>
      <c r="L41" s="217"/>
      <c r="M41" s="207"/>
    </row>
    <row r="42" spans="1:21" ht="9.75" customHeight="1">
      <c r="A42" s="221"/>
      <c r="B42" s="222"/>
      <c r="C42" s="223"/>
      <c r="D42" s="223"/>
      <c r="E42" s="824" t="s">
        <v>225</v>
      </c>
      <c r="F42" s="803"/>
      <c r="G42" s="803"/>
      <c r="H42" s="803"/>
      <c r="I42" s="825"/>
      <c r="J42" s="224"/>
      <c r="K42" s="207"/>
      <c r="L42" s="217"/>
      <c r="M42" s="207"/>
    </row>
    <row r="43" spans="1:21" ht="9.75" customHeight="1">
      <c r="A43" s="221"/>
      <c r="B43" s="222"/>
      <c r="C43" s="223"/>
      <c r="D43" s="223"/>
      <c r="E43" s="213" t="s">
        <v>226</v>
      </c>
      <c r="F43" s="214"/>
      <c r="G43" s="214"/>
      <c r="H43" s="214"/>
      <c r="I43" s="215"/>
      <c r="J43" s="216"/>
      <c r="K43" s="207"/>
      <c r="L43" s="217"/>
      <c r="M43" s="207"/>
    </row>
    <row r="44" spans="1:21" ht="9.75" customHeight="1">
      <c r="A44" s="221"/>
      <c r="B44" s="222"/>
      <c r="C44" s="223"/>
      <c r="D44" s="223"/>
      <c r="E44" s="213" t="s">
        <v>227</v>
      </c>
      <c r="F44" s="214"/>
      <c r="G44" s="214"/>
      <c r="H44" s="214"/>
      <c r="I44" s="215"/>
      <c r="J44" s="216"/>
      <c r="K44" s="207"/>
      <c r="L44" s="217"/>
      <c r="M44" s="207"/>
      <c r="O44" s="171"/>
      <c r="P44" s="171"/>
      <c r="Q44" s="171"/>
      <c r="R44" s="171"/>
      <c r="S44" s="171"/>
      <c r="T44" s="171"/>
      <c r="U44" s="173"/>
    </row>
    <row r="45" spans="1:21" ht="9.75" customHeight="1">
      <c r="A45" s="225"/>
      <c r="B45" s="226"/>
      <c r="C45" s="227"/>
      <c r="D45" s="227"/>
      <c r="E45" s="228" t="s">
        <v>204</v>
      </c>
      <c r="F45" s="229"/>
      <c r="G45" s="229"/>
      <c r="H45" s="229"/>
      <c r="I45" s="230"/>
      <c r="J45" s="229"/>
      <c r="K45" s="210"/>
      <c r="L45" s="231"/>
      <c r="M45" s="210"/>
      <c r="O45" s="171" t="s">
        <v>184</v>
      </c>
      <c r="P45" s="173">
        <f>COUNTIF(B15:B44,"☑")</f>
        <v>0</v>
      </c>
      <c r="Q45" s="232" t="str">
        <f>IF(AND(OR(P45=4,P45&gt;4),I16="ばらつき≦50％"),"a",IF(AND(OR(P45=3,P45&gt;3),I16="ばらつき≦50％"),"a'",IF(AND(OR(P45=3,P45&gt;3),I16="ばらつき≦80％"),"b",IF(AND(OR(P45=2,P45&gt;2),OR(I16="ばらつき≦50％",I16="ばらつき≦80％")),"b'","c"))))</f>
        <v>c</v>
      </c>
      <c r="R45" s="173"/>
      <c r="S45" s="171"/>
      <c r="T45" s="186"/>
      <c r="U45" s="171"/>
    </row>
    <row r="46" spans="1:21" ht="9" customHeight="1">
      <c r="A46" s="233"/>
      <c r="B46" s="233"/>
      <c r="C46" s="233"/>
      <c r="D46" s="233"/>
      <c r="E46" s="234" t="s">
        <v>204</v>
      </c>
      <c r="F46" s="235"/>
      <c r="G46" s="235"/>
      <c r="H46" s="235"/>
      <c r="I46" s="235"/>
      <c r="J46" s="235"/>
      <c r="K46" s="236"/>
      <c r="L46" s="236"/>
      <c r="M46" s="236"/>
    </row>
    <row r="47" spans="1:21" ht="9" customHeight="1">
      <c r="A47" s="223"/>
      <c r="B47" s="223"/>
      <c r="C47" s="223"/>
      <c r="D47" s="223"/>
      <c r="F47" s="216"/>
      <c r="G47" s="216"/>
      <c r="H47" s="216"/>
      <c r="I47" s="216"/>
      <c r="J47" s="216"/>
      <c r="K47" s="206"/>
      <c r="L47" s="206"/>
      <c r="M47" s="206"/>
    </row>
    <row r="48" spans="1:21" ht="9" customHeight="1">
      <c r="A48" s="223"/>
      <c r="B48" s="223"/>
      <c r="C48" s="223"/>
      <c r="D48" s="223"/>
      <c r="E48" s="213" t="s">
        <v>204</v>
      </c>
      <c r="F48" s="216"/>
      <c r="G48" s="216"/>
      <c r="H48" s="216"/>
      <c r="I48" s="216"/>
      <c r="J48" s="216"/>
      <c r="K48" s="206"/>
      <c r="L48" s="206"/>
      <c r="M48" s="206"/>
    </row>
    <row r="49" spans="1:13" ht="9" customHeight="1">
      <c r="A49" s="223"/>
      <c r="B49" s="223"/>
      <c r="C49" s="223"/>
      <c r="D49" s="223"/>
      <c r="E49" s="213" t="s">
        <v>204</v>
      </c>
      <c r="F49" s="216"/>
      <c r="G49" s="216"/>
      <c r="H49" s="216"/>
      <c r="I49" s="216"/>
      <c r="J49" s="216"/>
      <c r="K49" s="206"/>
      <c r="L49" s="206"/>
      <c r="M49" s="206"/>
    </row>
    <row r="50" spans="1:13" ht="9" customHeight="1">
      <c r="A50" s="223"/>
      <c r="B50" s="223"/>
      <c r="C50" s="223"/>
      <c r="D50" s="223"/>
      <c r="E50" s="213" t="s">
        <v>204</v>
      </c>
      <c r="F50" s="216"/>
      <c r="G50" s="216"/>
      <c r="H50" s="216"/>
      <c r="I50" s="216"/>
      <c r="J50" s="216"/>
      <c r="K50" s="206"/>
      <c r="L50" s="206"/>
      <c r="M50" s="206"/>
    </row>
    <row r="51" spans="1:13" ht="9" customHeight="1">
      <c r="A51" s="223"/>
      <c r="B51" s="223"/>
      <c r="C51" s="223"/>
      <c r="D51" s="223"/>
      <c r="E51" s="213" t="s">
        <v>204</v>
      </c>
      <c r="F51" s="216"/>
      <c r="G51" s="216"/>
      <c r="H51" s="216"/>
      <c r="I51" s="216"/>
      <c r="J51" s="216"/>
      <c r="K51" s="206"/>
      <c r="L51" s="206"/>
      <c r="M51" s="206"/>
    </row>
  </sheetData>
  <mergeCells count="19">
    <mergeCell ref="E42:I42"/>
    <mergeCell ref="B3:E3"/>
    <mergeCell ref="J3:K3"/>
    <mergeCell ref="L3:M3"/>
    <mergeCell ref="I4:I10"/>
    <mergeCell ref="K4:M8"/>
    <mergeCell ref="K13:K15"/>
    <mergeCell ref="M13:M16"/>
    <mergeCell ref="C23:I23"/>
    <mergeCell ref="K34:K37"/>
    <mergeCell ref="M34:M37"/>
    <mergeCell ref="D27:I28"/>
    <mergeCell ref="D33:I34"/>
    <mergeCell ref="D35:I36"/>
    <mergeCell ref="A4:A7"/>
    <mergeCell ref="B4:E10"/>
    <mergeCell ref="F4:F10"/>
    <mergeCell ref="G4:G10"/>
    <mergeCell ref="H4:H10"/>
  </mergeCells>
  <phoneticPr fontId="6"/>
  <dataValidations count="5">
    <dataValidation type="list" allowBlank="1" showInputMessage="1" showErrorMessage="1" sqref="I16">
      <formula1>"・,ばらつき≦50％,ばらつき≦80％,80％&lt;ばらつき"</formula1>
    </dataValidation>
    <dataValidation type="list" allowBlank="1" showInputMessage="1" showErrorMessage="1" sqref="I14">
      <formula1>"・,有り,無し"</formula1>
    </dataValidation>
    <dataValidation type="list" allowBlank="1" showInputMessage="1" showErrorMessage="1" sqref="B40">
      <formula1>"□,☑,×"</formula1>
    </dataValidation>
    <dataValidation type="list" allowBlank="1" showInputMessage="1" showErrorMessage="1" sqref="J13 L13 J4">
      <formula1>"・,〇"</formula1>
    </dataValidation>
    <dataValidation type="list" allowBlank="1" showInputMessage="1" showErrorMessage="1" sqref="C17:C18 C21:C22 C26:C27 C29:C30 C33 C35 C37:C38">
      <formula1>"・,〇,×"</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説明</vt:lpstr>
      <vt:lpstr>工事成績評定表</vt:lpstr>
      <vt:lpstr>主任監督員１</vt:lpstr>
      <vt:lpstr>主任監督員２</vt:lpstr>
      <vt:lpstr>総括監督員</vt:lpstr>
      <vt:lpstr>検査員1（施工）</vt:lpstr>
      <vt:lpstr>検査員2（出来形）</vt:lpstr>
      <vt:lpstr>'検査員1（施工）'!Print_Area</vt:lpstr>
      <vt:lpstr>'検査員2（出来形）'!Print_Area</vt:lpstr>
      <vt:lpstr>工事成績評定表!Print_Area</vt:lpstr>
      <vt:lpstr>主任監督員１!Print_Area</vt:lpstr>
      <vt:lpstr>主任監督員２!Print_Area</vt:lpstr>
      <vt:lpstr>総括監督員!Print_Area</vt:lpstr>
      <vt:lpstr>なし</vt:lpstr>
      <vt:lpstr>まる</vt:lpstr>
    </vt:vector>
  </TitlesOfParts>
  <Company>中部地方整備局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oka</dc:creator>
  <cp:lastModifiedBy>watanabe tomokazu</cp:lastModifiedBy>
  <cp:lastPrinted>2025-02-21T06:19:15Z</cp:lastPrinted>
  <dcterms:created xsi:type="dcterms:W3CDTF">2004-12-13T04:58:12Z</dcterms:created>
  <dcterms:modified xsi:type="dcterms:W3CDTF">2025-03-06T02:30:44Z</dcterms:modified>
</cp:coreProperties>
</file>